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4\Feb\DQA FINAL\Dissemination\"/>
    </mc:Choice>
  </mc:AlternateContent>
  <xr:revisionPtr revIDLastSave="0" documentId="13_ncr:1_{BC975A47-6841-4CE2-81A7-8DCB96BB989A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Jan 2023 revisions" sheetId="2" r:id="rId2"/>
    <sheet name=" Tab 2 Cum Trade value 2023" sheetId="4" r:id="rId3"/>
    <sheet name="Tab 3 Cum Trade value 2024" sheetId="55" r:id="rId4"/>
    <sheet name="Tab4 Exports by ISIC" sheetId="6" r:id="rId5"/>
    <sheet name="Tab5 Re-exports by ISIC" sheetId="7" r:id="rId6"/>
    <sheet name="Tab6 Imports by ISIC" sheetId="8" r:id="rId7"/>
    <sheet name="Tab7 Exports by top industries " sheetId="58" r:id="rId8"/>
    <sheet name="Tab8 Imports by top industries " sheetId="57" r:id="rId9"/>
    <sheet name="Tab9 Trade Balance" sheetId="9" r:id="rId10"/>
    <sheet name="Tab10 Trade balnce by prtnr" sheetId="52" r:id="rId11"/>
    <sheet name="Tab11 Trade Balnce by prdct" sheetId="54" r:id="rId12"/>
    <sheet name="Tab12 Exports by Partner" sheetId="12" r:id="rId13"/>
    <sheet name="Tab13 Imports by Partner" sheetId="11" r:id="rId14"/>
    <sheet name="Tab14 Exports by Product" sheetId="13" r:id="rId15"/>
    <sheet name="Tab15 Re-exports by Product" sheetId="15" r:id="rId16"/>
    <sheet name="Tab16 Imports by Product" sheetId="14" r:id="rId17"/>
    <sheet name="Tab17 Top5 exp prdcts by countr" sheetId="19" r:id="rId18"/>
    <sheet name=" Tab18 Top5 re-X prdct by conty" sheetId="21" r:id="rId19"/>
    <sheet name="Tab19 Top5 imp prdcts by contry" sheetId="23" r:id="rId20"/>
    <sheet name="Tab20 Exp by economic region" sheetId="24" r:id="rId21"/>
    <sheet name="Tab21 Exprts by econ rgion&amp;prdt" sheetId="46" r:id="rId22"/>
    <sheet name="Tab22 Imp by economic region" sheetId="25" r:id="rId23"/>
    <sheet name="Tab23 Imports econ region&amp;prdct" sheetId="45" r:id="rId24"/>
    <sheet name="Tab24 Exp by mode of trnsprt" sheetId="26" r:id="rId25"/>
    <sheet name="Tab25 Cmodties by mde of tansp" sheetId="50" r:id="rId26"/>
    <sheet name="Tab26 Imp by mode of trnsprt" sheetId="27" r:id="rId27"/>
    <sheet name="Tab27 Cmodties by mode of tran" sheetId="51" r:id="rId28"/>
    <sheet name="Tab28 Exports by NetWeight" sheetId="44" r:id="rId29"/>
    <sheet name="Tab29 Imports by NetWeight" sheetId="43" r:id="rId30"/>
    <sheet name="Tab30 Trade by Borderpost" sheetId="53" r:id="rId31"/>
    <sheet name="Tab31 AfCFTA" sheetId="49" r:id="rId32"/>
    <sheet name="Tab32 Commodity of the Month" sheetId="29" r:id="rId33"/>
  </sheet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prtnr'!$A$3:$D$175</definedName>
    <definedName name="_xlnm._FilterDatabase" localSheetId="11" hidden="1">'Tab11 Trade Balnce by prdct'!$A$2:$D$251</definedName>
    <definedName name="_xlnm._FilterDatabase" localSheetId="15" hidden="1">'Tab15 Re-exports by Product'!$A$1:$I$217</definedName>
    <definedName name="_xlnm._FilterDatabase" localSheetId="17" hidden="1">'Tab17 Top5 exp prdcts by countr'!$A$2:$F$25</definedName>
    <definedName name="_xlnm._FilterDatabase" localSheetId="20" hidden="1">'Tab21 Exprts by econ rgion&amp;prdt'!$A$2:$I$211</definedName>
    <definedName name="_xlnm._FilterDatabase" localSheetId="21" hidden="1">'Tab21 Exprts by econ rgion&amp;prdt'!$A$3:$I$266</definedName>
    <definedName name="_xlnm._FilterDatabase" localSheetId="22" hidden="1">'Tab23 Imports econ region&amp;prdct'!$A$2:$G$2</definedName>
    <definedName name="_xlnm._FilterDatabase" localSheetId="23" hidden="1">'Tab23 Imports econ region&amp;prdct'!$A$2:$G$2</definedName>
    <definedName name="_xlnm._FilterDatabase" localSheetId="4" hidden="1">'Tab4 Exports by ISIC'!$A$4:$F$12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6" i="29" l="1"/>
  <c r="F76" i="29"/>
  <c r="D76" i="29"/>
  <c r="B76" i="29"/>
  <c r="F17" i="29"/>
  <c r="F7" i="29"/>
  <c r="F6" i="29"/>
  <c r="E18" i="29"/>
  <c r="D17" i="29"/>
  <c r="C18" i="29"/>
  <c r="I9" i="11"/>
  <c r="D16" i="29"/>
  <c r="L4" i="49"/>
  <c r="L3" i="49"/>
  <c r="E22" i="53"/>
  <c r="G8" i="24"/>
  <c r="G4" i="24"/>
  <c r="D3" i="52"/>
  <c r="H5" i="8"/>
  <c r="H4" i="6"/>
  <c r="H4" i="8"/>
  <c r="F14" i="8"/>
  <c r="H5" i="6"/>
  <c r="G5" i="6"/>
  <c r="G4" i="6"/>
  <c r="F13" i="6"/>
  <c r="E4" i="4"/>
  <c r="E4" i="55"/>
  <c r="D4" i="4"/>
  <c r="D4" i="55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40" i="29"/>
  <c r="F41" i="29"/>
  <c r="F42" i="29"/>
  <c r="F43" i="29"/>
  <c r="F44" i="29"/>
  <c r="F45" i="29"/>
  <c r="F46" i="29"/>
  <c r="F47" i="29"/>
  <c r="F48" i="29"/>
  <c r="F49" i="29"/>
  <c r="F50" i="29"/>
  <c r="F51" i="29"/>
  <c r="F52" i="29"/>
  <c r="F53" i="29"/>
  <c r="F54" i="29"/>
  <c r="F55" i="29"/>
  <c r="F56" i="29"/>
  <c r="F57" i="29"/>
  <c r="F58" i="29"/>
  <c r="F59" i="29"/>
  <c r="F60" i="29"/>
  <c r="F61" i="29"/>
  <c r="F62" i="29"/>
  <c r="F63" i="29"/>
  <c r="F64" i="29"/>
  <c r="F65" i="29"/>
  <c r="F66" i="29"/>
  <c r="F67" i="29"/>
  <c r="F68" i="29"/>
  <c r="F69" i="29"/>
  <c r="F70" i="29"/>
  <c r="F71" i="29"/>
  <c r="F72" i="29"/>
  <c r="F73" i="29"/>
  <c r="F74" i="29"/>
  <c r="F75" i="29"/>
  <c r="F8" i="29"/>
  <c r="F9" i="29"/>
  <c r="F10" i="29"/>
  <c r="F11" i="29"/>
  <c r="F12" i="29"/>
  <c r="F13" i="29"/>
  <c r="F14" i="29"/>
  <c r="F15" i="29"/>
  <c r="F16" i="29"/>
  <c r="B18" i="29"/>
  <c r="D18" i="29"/>
  <c r="D11" i="29"/>
  <c r="D6" i="29"/>
  <c r="D7" i="29"/>
  <c r="D8" i="29"/>
  <c r="D9" i="29"/>
  <c r="D10" i="29"/>
  <c r="D12" i="29"/>
  <c r="D13" i="29"/>
  <c r="D14" i="29"/>
  <c r="D15" i="29"/>
  <c r="D5" i="29"/>
  <c r="E47" i="29" l="1"/>
  <c r="I29" i="29"/>
  <c r="H6" i="8"/>
  <c r="H6" i="7"/>
  <c r="H4" i="7"/>
  <c r="C26" i="29" l="1"/>
  <c r="C34" i="29"/>
  <c r="C42" i="29"/>
  <c r="C50" i="29"/>
  <c r="C58" i="29"/>
  <c r="C66" i="29"/>
  <c r="C74" i="29"/>
  <c r="C27" i="29"/>
  <c r="C51" i="29"/>
  <c r="C28" i="29"/>
  <c r="C36" i="29"/>
  <c r="C44" i="29"/>
  <c r="C52" i="29"/>
  <c r="C60" i="29"/>
  <c r="C68" i="29"/>
  <c r="C47" i="29"/>
  <c r="C32" i="29"/>
  <c r="C56" i="29"/>
  <c r="C25" i="29"/>
  <c r="C73" i="29"/>
  <c r="C35" i="29"/>
  <c r="C29" i="29"/>
  <c r="C37" i="29"/>
  <c r="C45" i="29"/>
  <c r="C53" i="29"/>
  <c r="C61" i="29"/>
  <c r="C69" i="29"/>
  <c r="C22" i="29"/>
  <c r="C30" i="29"/>
  <c r="C38" i="29"/>
  <c r="C46" i="29"/>
  <c r="C54" i="29"/>
  <c r="C62" i="29"/>
  <c r="C70" i="29"/>
  <c r="C31" i="29"/>
  <c r="C55" i="29"/>
  <c r="C71" i="29"/>
  <c r="C48" i="29"/>
  <c r="C72" i="29"/>
  <c r="C33" i="29"/>
  <c r="C49" i="29"/>
  <c r="C65" i="29"/>
  <c r="C43" i="29"/>
  <c r="C59" i="29"/>
  <c r="C23" i="29"/>
  <c r="C39" i="29"/>
  <c r="C63" i="29"/>
  <c r="C24" i="29"/>
  <c r="C40" i="29"/>
  <c r="C64" i="29"/>
  <c r="C41" i="29"/>
  <c r="C57" i="29"/>
  <c r="C67" i="29"/>
  <c r="C75" i="29"/>
  <c r="E52" i="29"/>
  <c r="E27" i="29"/>
  <c r="I34" i="29"/>
  <c r="I74" i="29"/>
  <c r="I66" i="29"/>
  <c r="I58" i="29"/>
  <c r="I26" i="29"/>
  <c r="I50" i="29"/>
  <c r="I42" i="29"/>
  <c r="E39" i="29"/>
  <c r="E68" i="29"/>
  <c r="E36" i="29"/>
  <c r="E22" i="29"/>
  <c r="E63" i="29"/>
  <c r="E31" i="29"/>
  <c r="E44" i="29"/>
  <c r="E60" i="29"/>
  <c r="E28" i="29"/>
  <c r="E71" i="29"/>
  <c r="E55" i="29"/>
  <c r="E23" i="29"/>
  <c r="E75" i="29"/>
  <c r="E59" i="29"/>
  <c r="E51" i="29"/>
  <c r="E35" i="29"/>
  <c r="E74" i="29"/>
  <c r="E66" i="29"/>
  <c r="E58" i="29"/>
  <c r="E50" i="29"/>
  <c r="E42" i="29"/>
  <c r="E34" i="29"/>
  <c r="E26" i="29"/>
  <c r="I69" i="29"/>
  <c r="I61" i="29"/>
  <c r="I45" i="29"/>
  <c r="E73" i="29"/>
  <c r="E65" i="29"/>
  <c r="E57" i="29"/>
  <c r="E49" i="29"/>
  <c r="E41" i="29"/>
  <c r="E33" i="29"/>
  <c r="E25" i="29"/>
  <c r="I22" i="29"/>
  <c r="I68" i="29"/>
  <c r="I60" i="29"/>
  <c r="I52" i="29"/>
  <c r="I44" i="29"/>
  <c r="I36" i="29"/>
  <c r="I28" i="29"/>
  <c r="E72" i="29"/>
  <c r="E64" i="29"/>
  <c r="E56" i="29"/>
  <c r="E48" i="29"/>
  <c r="E40" i="29"/>
  <c r="E32" i="29"/>
  <c r="E24" i="29"/>
  <c r="I75" i="29"/>
  <c r="I67" i="29"/>
  <c r="I59" i="29"/>
  <c r="I51" i="29"/>
  <c r="I43" i="29"/>
  <c r="I35" i="29"/>
  <c r="I27" i="29"/>
  <c r="E70" i="29"/>
  <c r="E62" i="29"/>
  <c r="E54" i="29"/>
  <c r="E46" i="29"/>
  <c r="E38" i="29"/>
  <c r="E30" i="29"/>
  <c r="I73" i="29"/>
  <c r="I65" i="29"/>
  <c r="I57" i="29"/>
  <c r="I49" i="29"/>
  <c r="I41" i="29"/>
  <c r="I33" i="29"/>
  <c r="I25" i="29"/>
  <c r="E69" i="29"/>
  <c r="E61" i="29"/>
  <c r="E53" i="29"/>
  <c r="E45" i="29"/>
  <c r="E37" i="29"/>
  <c r="E29" i="29"/>
  <c r="I72" i="29"/>
  <c r="I64" i="29"/>
  <c r="I56" i="29"/>
  <c r="I48" i="29"/>
  <c r="I40" i="29"/>
  <c r="I32" i="29"/>
  <c r="I24" i="29"/>
  <c r="I71" i="29"/>
  <c r="I63" i="29"/>
  <c r="I55" i="29"/>
  <c r="I47" i="29"/>
  <c r="I39" i="29"/>
  <c r="I31" i="29"/>
  <c r="I23" i="29"/>
  <c r="E67" i="29"/>
  <c r="E43" i="29"/>
  <c r="I70" i="29"/>
  <c r="I62" i="29"/>
  <c r="I54" i="29"/>
  <c r="I46" i="29"/>
  <c r="I38" i="29"/>
  <c r="I30" i="29"/>
  <c r="I53" i="29"/>
  <c r="I37" i="29"/>
  <c r="H4" i="12"/>
  <c r="I4" i="12"/>
  <c r="H5" i="12"/>
  <c r="I5" i="12"/>
  <c r="H6" i="12"/>
  <c r="I6" i="12"/>
  <c r="H7" i="12"/>
  <c r="I7" i="12"/>
  <c r="H8" i="12"/>
  <c r="I8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7" i="12"/>
  <c r="I57" i="12"/>
  <c r="I58" i="12"/>
  <c r="H59" i="12"/>
  <c r="I59" i="12"/>
  <c r="H60" i="12"/>
  <c r="I60" i="12"/>
  <c r="H61" i="12"/>
  <c r="I61" i="12"/>
  <c r="H62" i="12"/>
  <c r="I62" i="12"/>
  <c r="H63" i="12"/>
  <c r="I63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I71" i="12"/>
  <c r="I73" i="12"/>
  <c r="I74" i="12"/>
  <c r="H75" i="12"/>
  <c r="I75" i="12"/>
  <c r="I76" i="12"/>
  <c r="H77" i="12"/>
  <c r="I77" i="12"/>
  <c r="H78" i="12"/>
  <c r="H79" i="12"/>
  <c r="I79" i="12"/>
  <c r="H81" i="12"/>
  <c r="I81" i="12"/>
  <c r="H82" i="12"/>
  <c r="I82" i="12"/>
  <c r="H83" i="12"/>
  <c r="H84" i="12"/>
  <c r="I84" i="12"/>
  <c r="I85" i="12"/>
  <c r="I87" i="12"/>
  <c r="H88" i="12"/>
  <c r="I88" i="12"/>
  <c r="H90" i="12"/>
  <c r="H91" i="12"/>
  <c r="H92" i="12"/>
  <c r="H93" i="12"/>
  <c r="I93" i="12"/>
  <c r="H94" i="12"/>
  <c r="I95" i="12"/>
  <c r="H97" i="12"/>
  <c r="I97" i="12"/>
  <c r="H98" i="12"/>
  <c r="H99" i="12"/>
  <c r="I99" i="12"/>
  <c r="H102" i="12"/>
  <c r="I102" i="12"/>
  <c r="H103" i="12"/>
  <c r="I103" i="12"/>
  <c r="H104" i="12"/>
  <c r="I106" i="12"/>
  <c r="I107" i="12"/>
  <c r="I108" i="12"/>
  <c r="I109" i="12"/>
  <c r="H110" i="12"/>
  <c r="I110" i="12"/>
  <c r="H111" i="12"/>
  <c r="H113" i="12"/>
  <c r="I113" i="12"/>
  <c r="H116" i="12"/>
  <c r="I116" i="12"/>
  <c r="H117" i="12"/>
  <c r="H118" i="12"/>
  <c r="I118" i="12"/>
  <c r="I119" i="12"/>
  <c r="I120" i="12"/>
  <c r="H122" i="12"/>
  <c r="I122" i="12"/>
  <c r="H123" i="12"/>
  <c r="I123" i="12"/>
  <c r="H125" i="12"/>
  <c r="I126" i="12"/>
  <c r="H128" i="12"/>
  <c r="I128" i="12"/>
  <c r="I131" i="12"/>
  <c r="H133" i="12"/>
  <c r="I134" i="12"/>
  <c r="H135" i="12"/>
  <c r="H137" i="12"/>
  <c r="H138" i="12"/>
  <c r="H140" i="12"/>
  <c r="I141" i="12"/>
  <c r="H143" i="12"/>
  <c r="I144" i="12"/>
  <c r="I145" i="12"/>
  <c r="H146" i="12"/>
  <c r="H147" i="12"/>
  <c r="I148" i="12"/>
  <c r="H4" i="11"/>
  <c r="I4" i="11"/>
  <c r="H5" i="11"/>
  <c r="I5" i="11"/>
  <c r="H6" i="11"/>
  <c r="I6" i="11"/>
  <c r="H7" i="11"/>
  <c r="I7" i="11"/>
  <c r="H8" i="11"/>
  <c r="I8" i="11"/>
  <c r="H9" i="11"/>
  <c r="H10" i="11"/>
  <c r="I10" i="11"/>
  <c r="H11" i="11"/>
  <c r="I11" i="11"/>
  <c r="H12" i="11"/>
  <c r="I12" i="11"/>
  <c r="H13" i="11"/>
  <c r="H14" i="11"/>
  <c r="I14" i="11"/>
  <c r="H15" i="11"/>
  <c r="I15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H22" i="11"/>
  <c r="I22" i="11"/>
  <c r="H23" i="11"/>
  <c r="I23" i="11"/>
  <c r="H24" i="11"/>
  <c r="I24" i="11"/>
  <c r="H25" i="11"/>
  <c r="I25" i="11"/>
  <c r="H26" i="11"/>
  <c r="I26" i="11"/>
  <c r="H27" i="11"/>
  <c r="I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I36" i="11"/>
  <c r="H37" i="11"/>
  <c r="I37" i="11"/>
  <c r="H38" i="11"/>
  <c r="I38" i="11"/>
  <c r="H39" i="11"/>
  <c r="I39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H46" i="11"/>
  <c r="I46" i="11"/>
  <c r="H47" i="11"/>
  <c r="I47" i="11"/>
  <c r="H48" i="11"/>
  <c r="I48" i="11"/>
  <c r="H49" i="11"/>
  <c r="I49" i="11"/>
  <c r="H50" i="11"/>
  <c r="I50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8" i="11"/>
  <c r="I58" i="11"/>
  <c r="H59" i="11"/>
  <c r="I59" i="11"/>
  <c r="H60" i="11"/>
  <c r="I60" i="11"/>
  <c r="H61" i="11"/>
  <c r="I61" i="11"/>
  <c r="H62" i="11"/>
  <c r="I62" i="11"/>
  <c r="H63" i="11"/>
  <c r="I63" i="11"/>
  <c r="H64" i="11"/>
  <c r="I64" i="11"/>
  <c r="H65" i="11"/>
  <c r="I65" i="11"/>
  <c r="H66" i="11"/>
  <c r="I66" i="11"/>
  <c r="H67" i="11"/>
  <c r="I67" i="11"/>
  <c r="H68" i="11"/>
  <c r="I68" i="11"/>
  <c r="H69" i="11"/>
  <c r="I69" i="11"/>
  <c r="H70" i="11"/>
  <c r="I70" i="11"/>
  <c r="H71" i="11"/>
  <c r="I71" i="11"/>
  <c r="H72" i="11"/>
  <c r="I72" i="11"/>
  <c r="H73" i="11"/>
  <c r="I73" i="11"/>
  <c r="H74" i="11"/>
  <c r="I74" i="11"/>
  <c r="H75" i="11"/>
  <c r="I75" i="11"/>
  <c r="H76" i="11"/>
  <c r="I76" i="11"/>
  <c r="H77" i="11"/>
  <c r="I77" i="11"/>
  <c r="H78" i="11"/>
  <c r="I78" i="11"/>
  <c r="H79" i="11"/>
  <c r="I79" i="11"/>
  <c r="H80" i="11"/>
  <c r="I80" i="11"/>
  <c r="H82" i="11"/>
  <c r="H83" i="11"/>
  <c r="I83" i="11"/>
  <c r="H84" i="11"/>
  <c r="I84" i="11"/>
  <c r="H85" i="11"/>
  <c r="H86" i="11"/>
  <c r="I86" i="11"/>
  <c r="H87" i="11"/>
  <c r="I87" i="11"/>
  <c r="H88" i="11"/>
  <c r="I88" i="11"/>
  <c r="H89" i="11"/>
  <c r="I89" i="11"/>
  <c r="H90" i="11"/>
  <c r="H91" i="11"/>
  <c r="I91" i="11"/>
  <c r="H92" i="11"/>
  <c r="H93" i="11"/>
  <c r="I93" i="11"/>
  <c r="H94" i="11"/>
  <c r="H95" i="11"/>
  <c r="I95" i="11"/>
  <c r="H96" i="11"/>
  <c r="I96" i="11"/>
  <c r="H97" i="11"/>
  <c r="I97" i="11"/>
  <c r="H98" i="11"/>
  <c r="H99" i="11"/>
  <c r="I99" i="11"/>
  <c r="H100" i="11"/>
  <c r="I100" i="11"/>
  <c r="H101" i="11"/>
  <c r="I101" i="11"/>
  <c r="H102" i="11"/>
  <c r="I102" i="11"/>
  <c r="H103" i="11"/>
  <c r="H105" i="11"/>
  <c r="I105" i="11"/>
  <c r="H106" i="11"/>
  <c r="I106" i="11"/>
  <c r="H109" i="11"/>
  <c r="I109" i="11"/>
  <c r="H110" i="11"/>
  <c r="I110" i="11"/>
  <c r="H111" i="11"/>
  <c r="I111" i="11"/>
  <c r="H112" i="11"/>
  <c r="I112" i="11"/>
  <c r="H113" i="11"/>
  <c r="H114" i="11"/>
  <c r="H115" i="11"/>
  <c r="I115" i="11"/>
  <c r="I116" i="11"/>
  <c r="H117" i="11"/>
  <c r="I117" i="11"/>
  <c r="H118" i="11"/>
  <c r="I118" i="11"/>
  <c r="H119" i="11"/>
  <c r="I119" i="11"/>
  <c r="H120" i="11"/>
  <c r="I120" i="11"/>
  <c r="H122" i="11"/>
  <c r="I122" i="11"/>
  <c r="H123" i="11"/>
  <c r="I123" i="11"/>
  <c r="H124" i="11"/>
  <c r="I124" i="11"/>
  <c r="I125" i="11"/>
  <c r="H126" i="11"/>
  <c r="H128" i="11"/>
  <c r="I128" i="11"/>
  <c r="H129" i="11"/>
  <c r="I129" i="11"/>
  <c r="H130" i="11"/>
  <c r="I130" i="11"/>
  <c r="H131" i="11"/>
  <c r="I132" i="11"/>
  <c r="H133" i="11"/>
  <c r="I133" i="11"/>
  <c r="I135" i="11"/>
  <c r="H136" i="11"/>
  <c r="I136" i="11"/>
  <c r="H137" i="11"/>
  <c r="I137" i="11"/>
  <c r="H138" i="11"/>
  <c r="I138" i="11"/>
  <c r="H139" i="11"/>
  <c r="H140" i="11"/>
  <c r="H141" i="11"/>
  <c r="I141" i="11"/>
  <c r="H142" i="11"/>
  <c r="I142" i="11"/>
  <c r="H143" i="11"/>
  <c r="I143" i="11"/>
  <c r="I144" i="11"/>
  <c r="H145" i="11"/>
  <c r="H146" i="11"/>
  <c r="I147" i="11"/>
  <c r="H148" i="11"/>
  <c r="H149" i="11"/>
  <c r="I149" i="11"/>
  <c r="H150" i="11"/>
  <c r="I151" i="11"/>
  <c r="H152" i="11"/>
  <c r="I152" i="11"/>
  <c r="H153" i="11"/>
  <c r="I153" i="11"/>
  <c r="H154" i="11"/>
  <c r="I154" i="11"/>
  <c r="H155" i="11"/>
  <c r="H158" i="11"/>
  <c r="I158" i="11"/>
  <c r="I159" i="11"/>
  <c r="I160" i="11"/>
  <c r="I161" i="11"/>
  <c r="H162" i="11"/>
  <c r="I162" i="11"/>
  <c r="I163" i="11"/>
  <c r="H164" i="11"/>
  <c r="I164" i="11"/>
  <c r="H165" i="11"/>
  <c r="I165" i="11"/>
  <c r="H166" i="11"/>
  <c r="I167" i="11"/>
  <c r="H168" i="11"/>
  <c r="I168" i="11"/>
  <c r="I169" i="11"/>
  <c r="H170" i="11"/>
  <c r="H171" i="11"/>
  <c r="H173" i="11"/>
  <c r="H174" i="11"/>
  <c r="H175" i="11"/>
  <c r="I175" i="11"/>
  <c r="H177" i="11"/>
  <c r="I177" i="11"/>
  <c r="I178" i="11"/>
  <c r="I179" i="11"/>
  <c r="H180" i="11"/>
  <c r="H181" i="11"/>
  <c r="H182" i="11"/>
  <c r="I182" i="11"/>
  <c r="H183" i="11"/>
  <c r="H184" i="11"/>
  <c r="H185" i="11"/>
  <c r="H186" i="11"/>
  <c r="H187" i="11"/>
  <c r="H188" i="11"/>
  <c r="I188" i="11"/>
  <c r="K4" i="13"/>
  <c r="L4" i="13"/>
  <c r="K5" i="13"/>
  <c r="L5" i="13"/>
  <c r="K6" i="13"/>
  <c r="L6" i="13"/>
  <c r="K7" i="13"/>
  <c r="L7" i="13"/>
  <c r="K8" i="13"/>
  <c r="L8" i="13"/>
  <c r="K9" i="13"/>
  <c r="L9" i="13"/>
  <c r="K10" i="13"/>
  <c r="L10" i="13"/>
  <c r="K11" i="13"/>
  <c r="L11" i="13"/>
  <c r="K12" i="13"/>
  <c r="L12" i="13"/>
  <c r="K13" i="13"/>
  <c r="L13" i="13"/>
  <c r="K14" i="13"/>
  <c r="L14" i="13"/>
  <c r="K15" i="13"/>
  <c r="L15" i="13"/>
  <c r="K16" i="13"/>
  <c r="L16" i="13"/>
  <c r="K17" i="13"/>
  <c r="L17" i="13"/>
  <c r="K18" i="13"/>
  <c r="L18" i="13"/>
  <c r="K19" i="13"/>
  <c r="L19" i="13"/>
  <c r="K20" i="13"/>
  <c r="L20" i="13"/>
  <c r="K21" i="13"/>
  <c r="L21" i="13"/>
  <c r="K22" i="13"/>
  <c r="L22" i="13"/>
  <c r="K23" i="13"/>
  <c r="L23" i="13"/>
  <c r="K24" i="13"/>
  <c r="L24" i="13"/>
  <c r="K25" i="13"/>
  <c r="L25" i="13"/>
  <c r="K26" i="13"/>
  <c r="L26" i="13"/>
  <c r="K27" i="13"/>
  <c r="L27" i="13"/>
  <c r="K28" i="13"/>
  <c r="L28" i="13"/>
  <c r="K29" i="13"/>
  <c r="L29" i="13"/>
  <c r="K30" i="13"/>
  <c r="L30" i="13"/>
  <c r="K31" i="13"/>
  <c r="L31" i="13"/>
  <c r="K32" i="13"/>
  <c r="L32" i="13"/>
  <c r="L33" i="13"/>
  <c r="K34" i="13"/>
  <c r="L34" i="13"/>
  <c r="K35" i="13"/>
  <c r="L35" i="13"/>
  <c r="K36" i="13"/>
  <c r="L36" i="13"/>
  <c r="K37" i="13"/>
  <c r="L37" i="13"/>
  <c r="K38" i="13"/>
  <c r="L38" i="13"/>
  <c r="K39" i="13"/>
  <c r="L39" i="13"/>
  <c r="K40" i="13"/>
  <c r="L40" i="13"/>
  <c r="K41" i="13"/>
  <c r="L41" i="13"/>
  <c r="K42" i="13"/>
  <c r="L42" i="13"/>
  <c r="K43" i="13"/>
  <c r="L43" i="13"/>
  <c r="K44" i="13"/>
  <c r="L44" i="13"/>
  <c r="K45" i="13"/>
  <c r="L45" i="13"/>
  <c r="K46" i="13"/>
  <c r="L46" i="13"/>
  <c r="K47" i="13"/>
  <c r="L47" i="13"/>
  <c r="K48" i="13"/>
  <c r="L48" i="13"/>
  <c r="K49" i="13"/>
  <c r="L49" i="13"/>
  <c r="K50" i="13"/>
  <c r="L50" i="13"/>
  <c r="K51" i="13"/>
  <c r="L51" i="13"/>
  <c r="K52" i="13"/>
  <c r="L52" i="13"/>
  <c r="L53" i="13"/>
  <c r="K54" i="13"/>
  <c r="L54" i="13"/>
  <c r="K55" i="13"/>
  <c r="L55" i="13"/>
  <c r="K56" i="13"/>
  <c r="L56" i="13"/>
  <c r="K57" i="13"/>
  <c r="L57" i="13"/>
  <c r="K58" i="13"/>
  <c r="L58" i="13"/>
  <c r="K59" i="13"/>
  <c r="L59" i="13"/>
  <c r="K60" i="13"/>
  <c r="L60" i="13"/>
  <c r="K61" i="13"/>
  <c r="L61" i="13"/>
  <c r="K62" i="13"/>
  <c r="L62" i="13"/>
  <c r="K63" i="13"/>
  <c r="L63" i="13"/>
  <c r="K64" i="13"/>
  <c r="L64" i="13"/>
  <c r="K65" i="13"/>
  <c r="L65" i="13"/>
  <c r="K66" i="13"/>
  <c r="L66" i="13"/>
  <c r="K67" i="13"/>
  <c r="L67" i="13"/>
  <c r="K68" i="13"/>
  <c r="L68" i="13"/>
  <c r="K69" i="13"/>
  <c r="L69" i="13"/>
  <c r="K70" i="13"/>
  <c r="L70" i="13"/>
  <c r="K71" i="13"/>
  <c r="L71" i="13"/>
  <c r="K72" i="13"/>
  <c r="L72" i="13"/>
  <c r="K73" i="13"/>
  <c r="L73" i="13"/>
  <c r="K74" i="13"/>
  <c r="L74" i="13"/>
  <c r="K75" i="13"/>
  <c r="L75" i="13"/>
  <c r="K76" i="13"/>
  <c r="L76" i="13"/>
  <c r="K77" i="13"/>
  <c r="L77" i="13"/>
  <c r="K78" i="13"/>
  <c r="L78" i="13"/>
  <c r="K79" i="13"/>
  <c r="L79" i="13"/>
  <c r="K80" i="13"/>
  <c r="L80" i="13"/>
  <c r="K81" i="13"/>
  <c r="L81" i="13"/>
  <c r="K82" i="13"/>
  <c r="L82" i="13"/>
  <c r="K83" i="13"/>
  <c r="L83" i="13"/>
  <c r="K84" i="13"/>
  <c r="L84" i="13"/>
  <c r="K85" i="13"/>
  <c r="L85" i="13"/>
  <c r="K86" i="13"/>
  <c r="L86" i="13"/>
  <c r="K87" i="13"/>
  <c r="L87" i="13"/>
  <c r="K88" i="13"/>
  <c r="L88" i="13"/>
  <c r="K89" i="13"/>
  <c r="L89" i="13"/>
  <c r="K90" i="13"/>
  <c r="L90" i="13"/>
  <c r="K91" i="13"/>
  <c r="L91" i="13"/>
  <c r="K92" i="13"/>
  <c r="L92" i="13"/>
  <c r="K93" i="13"/>
  <c r="L93" i="13"/>
  <c r="K94" i="13"/>
  <c r="L94" i="13"/>
  <c r="K95" i="13"/>
  <c r="L95" i="13"/>
  <c r="K96" i="13"/>
  <c r="L96" i="13"/>
  <c r="K97" i="13"/>
  <c r="L97" i="13"/>
  <c r="K98" i="13"/>
  <c r="L98" i="13"/>
  <c r="K99" i="13"/>
  <c r="L99" i="13"/>
  <c r="K100" i="13"/>
  <c r="L100" i="13"/>
  <c r="K101" i="13"/>
  <c r="L101" i="13"/>
  <c r="K102" i="13"/>
  <c r="L102" i="13"/>
  <c r="K103" i="13"/>
  <c r="L103" i="13"/>
  <c r="K104" i="13"/>
  <c r="L104" i="13"/>
  <c r="K105" i="13"/>
  <c r="L105" i="13"/>
  <c r="K106" i="13"/>
  <c r="L106" i="13"/>
  <c r="K107" i="13"/>
  <c r="L107" i="13"/>
  <c r="K108" i="13"/>
  <c r="L108" i="13"/>
  <c r="K109" i="13"/>
  <c r="L109" i="13"/>
  <c r="K110" i="13"/>
  <c r="L110" i="13"/>
  <c r="K111" i="13"/>
  <c r="L111" i="13"/>
  <c r="K112" i="13"/>
  <c r="L112" i="13"/>
  <c r="K113" i="13"/>
  <c r="L113" i="13"/>
  <c r="K114" i="13"/>
  <c r="L114" i="13"/>
  <c r="K115" i="13"/>
  <c r="L115" i="13"/>
  <c r="K116" i="13"/>
  <c r="L116" i="13"/>
  <c r="K117" i="13"/>
  <c r="K118" i="13"/>
  <c r="L118" i="13"/>
  <c r="K119" i="13"/>
  <c r="L119" i="13"/>
  <c r="K120" i="13"/>
  <c r="L120" i="13"/>
  <c r="K121" i="13"/>
  <c r="L121" i="13"/>
  <c r="K122" i="13"/>
  <c r="L122" i="13"/>
  <c r="K123" i="13"/>
  <c r="L123" i="13"/>
  <c r="L124" i="13"/>
  <c r="K125" i="13"/>
  <c r="L125" i="13"/>
  <c r="K126" i="13"/>
  <c r="L126" i="13"/>
  <c r="K127" i="13"/>
  <c r="L127" i="13"/>
  <c r="K128" i="13"/>
  <c r="L128" i="13"/>
  <c r="K129" i="13"/>
  <c r="L129" i="13"/>
  <c r="K130" i="13"/>
  <c r="L130" i="13"/>
  <c r="K131" i="13"/>
  <c r="L131" i="13"/>
  <c r="K132" i="13"/>
  <c r="L132" i="13"/>
  <c r="K133" i="13"/>
  <c r="L133" i="13"/>
  <c r="K134" i="13"/>
  <c r="L134" i="13"/>
  <c r="K135" i="13"/>
  <c r="L135" i="13"/>
  <c r="K136" i="13"/>
  <c r="L136" i="13"/>
  <c r="K137" i="13"/>
  <c r="L137" i="13"/>
  <c r="K138" i="13"/>
  <c r="L138" i="13"/>
  <c r="K139" i="13"/>
  <c r="L139" i="13"/>
  <c r="K140" i="13"/>
  <c r="L140" i="13"/>
  <c r="K141" i="13"/>
  <c r="L141" i="13"/>
  <c r="K142" i="13"/>
  <c r="L142" i="13"/>
  <c r="K143" i="13"/>
  <c r="L143" i="13"/>
  <c r="K144" i="13"/>
  <c r="L144" i="13"/>
  <c r="K145" i="13"/>
  <c r="L145" i="13"/>
  <c r="K146" i="13"/>
  <c r="L146" i="13"/>
  <c r="K147" i="13"/>
  <c r="L147" i="13"/>
  <c r="K148" i="13"/>
  <c r="L148" i="13"/>
  <c r="K149" i="13"/>
  <c r="L149" i="13"/>
  <c r="L150" i="13"/>
  <c r="L151" i="13"/>
  <c r="K152" i="13"/>
  <c r="L152" i="13"/>
  <c r="K153" i="13"/>
  <c r="L153" i="13"/>
  <c r="K154" i="13"/>
  <c r="L154" i="13"/>
  <c r="K155" i="13"/>
  <c r="L155" i="13"/>
  <c r="K156" i="13"/>
  <c r="L156" i="13"/>
  <c r="K157" i="13"/>
  <c r="L157" i="13"/>
  <c r="L159" i="13"/>
  <c r="K160" i="13"/>
  <c r="L160" i="13"/>
  <c r="L161" i="13"/>
  <c r="K162" i="13"/>
  <c r="L162" i="13"/>
  <c r="L163" i="13"/>
  <c r="K164" i="13"/>
  <c r="L164" i="13"/>
  <c r="K165" i="13"/>
  <c r="L165" i="13"/>
  <c r="K166" i="13"/>
  <c r="L166" i="13"/>
  <c r="K167" i="13"/>
  <c r="L167" i="13"/>
  <c r="K168" i="13"/>
  <c r="L168" i="13"/>
  <c r="K169" i="13"/>
  <c r="L169" i="13"/>
  <c r="K170" i="13"/>
  <c r="L170" i="13"/>
  <c r="K171" i="13"/>
  <c r="L171" i="13"/>
  <c r="K172" i="13"/>
  <c r="L172" i="13"/>
  <c r="K173" i="13"/>
  <c r="L173" i="13"/>
  <c r="K174" i="13"/>
  <c r="L174" i="13"/>
  <c r="K175" i="13"/>
  <c r="L175" i="13"/>
  <c r="K176" i="13"/>
  <c r="L176" i="13"/>
  <c r="K177" i="13"/>
  <c r="L177" i="13"/>
  <c r="K178" i="13"/>
  <c r="L178" i="13"/>
  <c r="K179" i="13"/>
  <c r="L179" i="13"/>
  <c r="K180" i="13"/>
  <c r="L180" i="13"/>
  <c r="K181" i="13"/>
  <c r="L181" i="13"/>
  <c r="K182" i="13"/>
  <c r="K183" i="13"/>
  <c r="L183" i="13"/>
  <c r="K184" i="13"/>
  <c r="L184" i="13"/>
  <c r="K185" i="13"/>
  <c r="L185" i="13"/>
  <c r="L186" i="13"/>
  <c r="K187" i="13"/>
  <c r="L187" i="13"/>
  <c r="K188" i="13"/>
  <c r="L188" i="13"/>
  <c r="K189" i="13"/>
  <c r="K190" i="13"/>
  <c r="L190" i="13"/>
  <c r="K191" i="13"/>
  <c r="L191" i="13"/>
  <c r="K193" i="13"/>
  <c r="L193" i="13"/>
  <c r="K194" i="13"/>
  <c r="L194" i="13"/>
  <c r="K195" i="13"/>
  <c r="L195" i="13"/>
  <c r="K196" i="13"/>
  <c r="L196" i="13"/>
  <c r="K197" i="13"/>
  <c r="L197" i="13"/>
  <c r="K198" i="13"/>
  <c r="L198" i="13"/>
  <c r="K199" i="13"/>
  <c r="L199" i="13"/>
  <c r="K200" i="13"/>
  <c r="L200" i="13"/>
  <c r="L201" i="13"/>
  <c r="K202" i="13"/>
  <c r="L202" i="13"/>
  <c r="K203" i="13"/>
  <c r="K204" i="13"/>
  <c r="L204" i="13"/>
  <c r="K205" i="13"/>
  <c r="L205" i="13"/>
  <c r="K206" i="13"/>
  <c r="L206" i="13"/>
  <c r="K207" i="13"/>
  <c r="L207" i="13"/>
  <c r="K208" i="13"/>
  <c r="K209" i="13"/>
  <c r="L209" i="13"/>
  <c r="K210" i="13"/>
  <c r="L211" i="13"/>
  <c r="K213" i="13"/>
  <c r="L213" i="13"/>
  <c r="K215" i="13"/>
  <c r="L215" i="13"/>
  <c r="K216" i="13"/>
  <c r="L216" i="13"/>
  <c r="K217" i="13"/>
  <c r="L217" i="13"/>
  <c r="L218" i="13"/>
  <c r="K219" i="13"/>
  <c r="L219" i="13"/>
  <c r="K221" i="13"/>
  <c r="L221" i="13"/>
  <c r="K222" i="13"/>
  <c r="K223" i="13"/>
  <c r="L223" i="13"/>
  <c r="K224" i="13"/>
  <c r="L224" i="13"/>
  <c r="L225" i="13"/>
  <c r="K229" i="13"/>
  <c r="K236" i="13"/>
  <c r="L236" i="13"/>
  <c r="K237" i="13"/>
  <c r="K239" i="13"/>
  <c r="L239" i="13"/>
  <c r="L240" i="13"/>
  <c r="L242" i="13"/>
  <c r="L245" i="13"/>
  <c r="L246" i="13"/>
  <c r="L247" i="13"/>
  <c r="K249" i="13"/>
  <c r="K250" i="13"/>
  <c r="L250" i="13"/>
  <c r="L251" i="13"/>
  <c r="L253" i="13"/>
  <c r="K257" i="13"/>
  <c r="K258" i="13"/>
  <c r="L258" i="13"/>
  <c r="L259" i="13"/>
  <c r="K260" i="13"/>
  <c r="L260" i="13"/>
  <c r="L261" i="13"/>
  <c r="L262" i="13"/>
  <c r="H4" i="15"/>
  <c r="I4" i="15"/>
  <c r="H5" i="15"/>
  <c r="I5" i="15"/>
  <c r="H6" i="15"/>
  <c r="I6" i="15"/>
  <c r="H7" i="15"/>
  <c r="I7" i="15"/>
  <c r="H8" i="15"/>
  <c r="I8" i="15"/>
  <c r="H9" i="15"/>
  <c r="I9" i="15"/>
  <c r="H10" i="15"/>
  <c r="I10" i="15"/>
  <c r="H11" i="15"/>
  <c r="I11" i="15"/>
  <c r="H12" i="15"/>
  <c r="I12" i="15"/>
  <c r="H13" i="15"/>
  <c r="I13" i="15"/>
  <c r="H14" i="15"/>
  <c r="I14" i="15"/>
  <c r="H15" i="15"/>
  <c r="I15" i="15"/>
  <c r="H16" i="15"/>
  <c r="I16" i="15"/>
  <c r="H17" i="15"/>
  <c r="I17" i="15"/>
  <c r="I18" i="15"/>
  <c r="H19" i="15"/>
  <c r="I19" i="15"/>
  <c r="H20" i="15"/>
  <c r="I20" i="15"/>
  <c r="H21" i="15"/>
  <c r="I21" i="15"/>
  <c r="H22" i="15"/>
  <c r="I22" i="15"/>
  <c r="H23" i="15"/>
  <c r="I23" i="15"/>
  <c r="H24" i="15"/>
  <c r="I24" i="15"/>
  <c r="H25" i="15"/>
  <c r="I25" i="15"/>
  <c r="H26" i="15"/>
  <c r="I26" i="15"/>
  <c r="H27" i="15"/>
  <c r="I27" i="15"/>
  <c r="H28" i="15"/>
  <c r="H29" i="15"/>
  <c r="I29" i="15"/>
  <c r="H30" i="15"/>
  <c r="I30" i="15"/>
  <c r="H31" i="15"/>
  <c r="I31" i="15"/>
  <c r="H32" i="15"/>
  <c r="I32" i="15"/>
  <c r="H33" i="15"/>
  <c r="I33" i="15"/>
  <c r="I34" i="15"/>
  <c r="H35" i="15"/>
  <c r="I35" i="15"/>
  <c r="H36" i="15"/>
  <c r="I36" i="15"/>
  <c r="H37" i="15"/>
  <c r="I37" i="15"/>
  <c r="H38" i="15"/>
  <c r="I38" i="15"/>
  <c r="H39" i="15"/>
  <c r="I39" i="15"/>
  <c r="H40" i="15"/>
  <c r="I40" i="15"/>
  <c r="H41" i="15"/>
  <c r="I41" i="15"/>
  <c r="H42" i="15"/>
  <c r="I42" i="15"/>
  <c r="H43" i="15"/>
  <c r="I43" i="15"/>
  <c r="H44" i="15"/>
  <c r="I44" i="15"/>
  <c r="H45" i="15"/>
  <c r="I45" i="15"/>
  <c r="H46" i="15"/>
  <c r="I46" i="15"/>
  <c r="H47" i="15"/>
  <c r="I47" i="15"/>
  <c r="H48" i="15"/>
  <c r="I48" i="15"/>
  <c r="H49" i="15"/>
  <c r="I49" i="15"/>
  <c r="H50" i="15"/>
  <c r="I50" i="15"/>
  <c r="H52" i="15"/>
  <c r="I52" i="15"/>
  <c r="H53" i="15"/>
  <c r="I53" i="15"/>
  <c r="H54" i="15"/>
  <c r="I54" i="15"/>
  <c r="H55" i="15"/>
  <c r="I55" i="15"/>
  <c r="H56" i="15"/>
  <c r="I56" i="15"/>
  <c r="H57" i="15"/>
  <c r="I57" i="15"/>
  <c r="H58" i="15"/>
  <c r="I58" i="15"/>
  <c r="H59" i="15"/>
  <c r="I59" i="15"/>
  <c r="H60" i="15"/>
  <c r="I60" i="15"/>
  <c r="H61" i="15"/>
  <c r="I61" i="15"/>
  <c r="H62" i="15"/>
  <c r="H63" i="15"/>
  <c r="I63" i="15"/>
  <c r="H64" i="15"/>
  <c r="I64" i="15"/>
  <c r="H65" i="15"/>
  <c r="I65" i="15"/>
  <c r="H66" i="15"/>
  <c r="I66" i="15"/>
  <c r="H67" i="15"/>
  <c r="I67" i="15"/>
  <c r="H68" i="15"/>
  <c r="I68" i="15"/>
  <c r="H69" i="15"/>
  <c r="I69" i="15"/>
  <c r="H70" i="15"/>
  <c r="I70" i="15"/>
  <c r="H71" i="15"/>
  <c r="I71" i="15"/>
  <c r="H72" i="15"/>
  <c r="H73" i="15"/>
  <c r="I73" i="15"/>
  <c r="H74" i="15"/>
  <c r="I74" i="15"/>
  <c r="H75" i="15"/>
  <c r="I75" i="15"/>
  <c r="H76" i="15"/>
  <c r="I76" i="15"/>
  <c r="H77" i="15"/>
  <c r="I77" i="15"/>
  <c r="H78" i="15"/>
  <c r="I78" i="15"/>
  <c r="H79" i="15"/>
  <c r="I79" i="15"/>
  <c r="H80" i="15"/>
  <c r="I80" i="15"/>
  <c r="H81" i="15"/>
  <c r="I81" i="15"/>
  <c r="H82" i="15"/>
  <c r="I82" i="15"/>
  <c r="H83" i="15"/>
  <c r="I83" i="15"/>
  <c r="H84" i="15"/>
  <c r="I84" i="15"/>
  <c r="H85" i="15"/>
  <c r="I85" i="15"/>
  <c r="H86" i="15"/>
  <c r="H87" i="15"/>
  <c r="I87" i="15"/>
  <c r="H88" i="15"/>
  <c r="I88" i="15"/>
  <c r="I89" i="15"/>
  <c r="H90" i="15"/>
  <c r="I90" i="15"/>
  <c r="H91" i="15"/>
  <c r="I91" i="15"/>
  <c r="H92" i="15"/>
  <c r="I92" i="15"/>
  <c r="I93" i="15"/>
  <c r="H94" i="15"/>
  <c r="I94" i="15"/>
  <c r="H95" i="15"/>
  <c r="I95" i="15"/>
  <c r="H96" i="15"/>
  <c r="I96" i="15"/>
  <c r="H97" i="15"/>
  <c r="I97" i="15"/>
  <c r="H98" i="15"/>
  <c r="I98" i="15"/>
  <c r="H99" i="15"/>
  <c r="I99" i="15"/>
  <c r="H100" i="15"/>
  <c r="I100" i="15"/>
  <c r="I101" i="15"/>
  <c r="H102" i="15"/>
  <c r="I102" i="15"/>
  <c r="H103" i="15"/>
  <c r="I103" i="15"/>
  <c r="H104" i="15"/>
  <c r="I104" i="15"/>
  <c r="H106" i="15"/>
  <c r="I106" i="15"/>
  <c r="H107" i="15"/>
  <c r="I107" i="15"/>
  <c r="H108" i="15"/>
  <c r="I108" i="15"/>
  <c r="H109" i="15"/>
  <c r="I109" i="15"/>
  <c r="H110" i="15"/>
  <c r="I110" i="15"/>
  <c r="H111" i="15"/>
  <c r="I111" i="15"/>
  <c r="H112" i="15"/>
  <c r="I112" i="15"/>
  <c r="H113" i="15"/>
  <c r="I113" i="15"/>
  <c r="H114" i="15"/>
  <c r="I114" i="15"/>
  <c r="H115" i="15"/>
  <c r="I115" i="15"/>
  <c r="H116" i="15"/>
  <c r="I116" i="15"/>
  <c r="H117" i="15"/>
  <c r="I117" i="15"/>
  <c r="H118" i="15"/>
  <c r="I118" i="15"/>
  <c r="H119" i="15"/>
  <c r="I119" i="15"/>
  <c r="H120" i="15"/>
  <c r="I120" i="15"/>
  <c r="H121" i="15"/>
  <c r="I121" i="15"/>
  <c r="H122" i="15"/>
  <c r="I122" i="15"/>
  <c r="H123" i="15"/>
  <c r="I123" i="15"/>
  <c r="H124" i="15"/>
  <c r="I124" i="15"/>
  <c r="H125" i="15"/>
  <c r="I125" i="15"/>
  <c r="H126" i="15"/>
  <c r="I126" i="15"/>
  <c r="H127" i="15"/>
  <c r="I127" i="15"/>
  <c r="H128" i="15"/>
  <c r="I128" i="15"/>
  <c r="H129" i="15"/>
  <c r="I129" i="15"/>
  <c r="H130" i="15"/>
  <c r="I130" i="15"/>
  <c r="H132" i="15"/>
  <c r="I132" i="15"/>
  <c r="H133" i="15"/>
  <c r="I133" i="15"/>
  <c r="H134" i="15"/>
  <c r="I134" i="15"/>
  <c r="H135" i="15"/>
  <c r="I135" i="15"/>
  <c r="H136" i="15"/>
  <c r="I136" i="15"/>
  <c r="H137" i="15"/>
  <c r="I137" i="15"/>
  <c r="H138" i="15"/>
  <c r="I138" i="15"/>
  <c r="H139" i="15"/>
  <c r="H140" i="15"/>
  <c r="I140" i="15"/>
  <c r="H141" i="15"/>
  <c r="I141" i="15"/>
  <c r="H142" i="15"/>
  <c r="I142" i="15"/>
  <c r="H143" i="15"/>
  <c r="I143" i="15"/>
  <c r="I144" i="15"/>
  <c r="I145" i="15"/>
  <c r="H146" i="15"/>
  <c r="I146" i="15"/>
  <c r="H147" i="15"/>
  <c r="I147" i="15"/>
  <c r="H148" i="15"/>
  <c r="I148" i="15"/>
  <c r="H149" i="15"/>
  <c r="I149" i="15"/>
  <c r="H150" i="15"/>
  <c r="I150" i="15"/>
  <c r="H151" i="15"/>
  <c r="I151" i="15"/>
  <c r="I152" i="15"/>
  <c r="H153" i="15"/>
  <c r="I153" i="15"/>
  <c r="I154" i="15"/>
  <c r="H155" i="15"/>
  <c r="I155" i="15"/>
  <c r="H156" i="15"/>
  <c r="I156" i="15"/>
  <c r="H157" i="15"/>
  <c r="I157" i="15"/>
  <c r="H158" i="15"/>
  <c r="I158" i="15"/>
  <c r="H159" i="15"/>
  <c r="I159" i="15"/>
  <c r="H160" i="15"/>
  <c r="I160" i="15"/>
  <c r="H161" i="15"/>
  <c r="I161" i="15"/>
  <c r="H162" i="15"/>
  <c r="H163" i="15"/>
  <c r="I163" i="15"/>
  <c r="H164" i="15"/>
  <c r="I164" i="15"/>
  <c r="H165" i="15"/>
  <c r="I165" i="15"/>
  <c r="H166" i="15"/>
  <c r="I166" i="15"/>
  <c r="H167" i="15"/>
  <c r="I167" i="15"/>
  <c r="H168" i="15"/>
  <c r="I168" i="15"/>
  <c r="I169" i="15"/>
  <c r="H170" i="15"/>
  <c r="I170" i="15"/>
  <c r="H171" i="15"/>
  <c r="I171" i="15"/>
  <c r="H172" i="15"/>
  <c r="I172" i="15"/>
  <c r="H173" i="15"/>
  <c r="I173" i="15"/>
  <c r="H174" i="15"/>
  <c r="I174" i="15"/>
  <c r="H175" i="15"/>
  <c r="H176" i="15"/>
  <c r="H177" i="15"/>
  <c r="I177" i="15"/>
  <c r="I178" i="15"/>
  <c r="H179" i="15"/>
  <c r="H180" i="15"/>
  <c r="I180" i="15"/>
  <c r="H182" i="15"/>
  <c r="H184" i="15"/>
  <c r="H185" i="15"/>
  <c r="I185" i="15"/>
  <c r="H186" i="15"/>
  <c r="H187" i="15"/>
  <c r="I187" i="15"/>
  <c r="H188" i="15"/>
  <c r="I188" i="15"/>
  <c r="H189" i="15"/>
  <c r="I189" i="15"/>
  <c r="H191" i="15"/>
  <c r="I191" i="15"/>
  <c r="H192" i="15"/>
  <c r="I192" i="15"/>
  <c r="H193" i="15"/>
  <c r="I193" i="15"/>
  <c r="I195" i="15"/>
  <c r="H196" i="15"/>
  <c r="I196" i="15"/>
  <c r="H197" i="15"/>
  <c r="I200" i="15"/>
  <c r="I202" i="15"/>
  <c r="I203" i="15"/>
  <c r="H205" i="15"/>
  <c r="I206" i="15"/>
  <c r="I207" i="15"/>
  <c r="I209" i="15"/>
  <c r="H210" i="15"/>
  <c r="I210" i="15"/>
  <c r="I211" i="15"/>
  <c r="H212" i="15"/>
  <c r="I212" i="15"/>
  <c r="I213" i="15"/>
  <c r="I214" i="15"/>
  <c r="I215" i="15"/>
  <c r="H217" i="15"/>
  <c r="H218" i="15"/>
  <c r="I218" i="15"/>
  <c r="H219" i="15"/>
  <c r="I220" i="15"/>
  <c r="H221" i="15"/>
  <c r="H222" i="15"/>
  <c r="I222" i="15"/>
  <c r="I223" i="15"/>
  <c r="H224" i="15"/>
  <c r="I224" i="15"/>
  <c r="I225" i="15"/>
  <c r="I226" i="15"/>
  <c r="D267" i="14"/>
  <c r="E14" i="9"/>
  <c r="E76" i="29" l="1"/>
  <c r="C76" i="29"/>
  <c r="I76" i="29"/>
  <c r="G27" i="29"/>
  <c r="G24" i="29"/>
  <c r="G33" i="29"/>
  <c r="G41" i="29"/>
  <c r="G49" i="29"/>
  <c r="G57" i="29"/>
  <c r="G65" i="29"/>
  <c r="G73" i="29"/>
  <c r="G25" i="29"/>
  <c r="G66" i="29"/>
  <c r="G26" i="29"/>
  <c r="G35" i="29"/>
  <c r="G43" i="29"/>
  <c r="G51" i="29"/>
  <c r="G59" i="29"/>
  <c r="G67" i="29"/>
  <c r="G75" i="29"/>
  <c r="G47" i="29"/>
  <c r="G28" i="29"/>
  <c r="G36" i="29"/>
  <c r="G44" i="29"/>
  <c r="G52" i="29"/>
  <c r="G60" i="29"/>
  <c r="G68" i="29"/>
  <c r="G76" i="29"/>
  <c r="G31" i="29"/>
  <c r="G39" i="29"/>
  <c r="G55" i="29"/>
  <c r="G63" i="29"/>
  <c r="G48" i="29"/>
  <c r="G34" i="29"/>
  <c r="G42" i="29"/>
  <c r="G50" i="29"/>
  <c r="G74" i="29"/>
  <c r="G29" i="29"/>
  <c r="G37" i="29"/>
  <c r="G45" i="29"/>
  <c r="G53" i="29"/>
  <c r="G61" i="29"/>
  <c r="G69" i="29"/>
  <c r="G32" i="29"/>
  <c r="G64" i="29"/>
  <c r="G58" i="29"/>
  <c r="G30" i="29"/>
  <c r="G38" i="29"/>
  <c r="G46" i="29"/>
  <c r="G54" i="29"/>
  <c r="G62" i="29"/>
  <c r="G70" i="29"/>
  <c r="G71" i="29"/>
  <c r="G23" i="29"/>
  <c r="G40" i="29"/>
  <c r="G56" i="29"/>
  <c r="G72" i="29"/>
  <c r="G22" i="29"/>
  <c r="G4" i="25"/>
  <c r="F227" i="15"/>
  <c r="G4" i="15" l="1"/>
  <c r="G4" i="8"/>
  <c r="G6" i="6"/>
  <c r="D3" i="55"/>
  <c r="E3" i="55"/>
  <c r="F267" i="14"/>
  <c r="G4" i="14" s="1"/>
  <c r="F189" i="11"/>
  <c r="F149" i="12"/>
  <c r="I6" i="24"/>
  <c r="H6" i="24"/>
  <c r="H5" i="24"/>
  <c r="I5" i="24"/>
  <c r="I4" i="24"/>
  <c r="H4" i="24"/>
  <c r="I13" i="25"/>
  <c r="H13" i="25"/>
  <c r="C4" i="25"/>
  <c r="H4" i="26"/>
  <c r="I4" i="26"/>
  <c r="I5" i="27"/>
  <c r="H5" i="27"/>
  <c r="I6" i="27"/>
  <c r="H6" i="27"/>
  <c r="I4" i="27"/>
  <c r="H4" i="27"/>
  <c r="B18" i="53"/>
  <c r="G5" i="14" l="1"/>
  <c r="H5" i="7"/>
  <c r="H7" i="7"/>
  <c r="H8" i="7"/>
  <c r="H9" i="7"/>
  <c r="H10" i="7"/>
  <c r="H13" i="6"/>
  <c r="H6" i="6"/>
  <c r="H7" i="6"/>
  <c r="H8" i="6"/>
  <c r="H9" i="6"/>
  <c r="H10" i="6"/>
  <c r="H11" i="6"/>
  <c r="H12" i="6"/>
  <c r="G7" i="6"/>
  <c r="G8" i="6"/>
  <c r="G9" i="6"/>
  <c r="G10" i="6"/>
  <c r="G11" i="6"/>
  <c r="G12" i="6"/>
  <c r="C4" i="6"/>
  <c r="C5" i="6"/>
  <c r="C9" i="6"/>
  <c r="C11" i="6"/>
  <c r="C12" i="6"/>
  <c r="D13" i="6"/>
  <c r="E7" i="6" s="1"/>
  <c r="B13" i="6"/>
  <c r="C6" i="6" s="1"/>
  <c r="D14" i="4"/>
  <c r="E14" i="4"/>
  <c r="E4" i="9"/>
  <c r="E5" i="9"/>
  <c r="E6" i="9"/>
  <c r="E7" i="9"/>
  <c r="E8" i="9"/>
  <c r="E9" i="9"/>
  <c r="E10" i="9"/>
  <c r="E11" i="9"/>
  <c r="E12" i="9"/>
  <c r="E13" i="9"/>
  <c r="E15" i="9"/>
  <c r="E3" i="9"/>
  <c r="D3" i="9"/>
  <c r="D10" i="54"/>
  <c r="D181" i="54"/>
  <c r="D33" i="54"/>
  <c r="D139" i="54"/>
  <c r="D193" i="54"/>
  <c r="D92" i="54"/>
  <c r="D167" i="54"/>
  <c r="D31" i="54"/>
  <c r="D3" i="54"/>
  <c r="D22" i="54"/>
  <c r="D13" i="54"/>
  <c r="D165" i="54"/>
  <c r="D238" i="54"/>
  <c r="D183" i="54"/>
  <c r="D239" i="54"/>
  <c r="D95" i="54"/>
  <c r="D42" i="54"/>
  <c r="D27" i="54"/>
  <c r="D227" i="54"/>
  <c r="D195" i="54"/>
  <c r="D176" i="54"/>
  <c r="D25" i="54"/>
  <c r="D159" i="54"/>
  <c r="D194" i="54"/>
  <c r="D241" i="54"/>
  <c r="D191" i="54"/>
  <c r="D137" i="54"/>
  <c r="D62" i="54"/>
  <c r="D180" i="54"/>
  <c r="D115" i="54"/>
  <c r="D164" i="54"/>
  <c r="D226" i="54"/>
  <c r="D146" i="54"/>
  <c r="D218" i="54"/>
  <c r="D202" i="54"/>
  <c r="D240" i="54"/>
  <c r="D201" i="54"/>
  <c r="D34" i="54"/>
  <c r="D65" i="54"/>
  <c r="D82" i="54"/>
  <c r="D54" i="54"/>
  <c r="D69" i="54"/>
  <c r="D56" i="54"/>
  <c r="D8" i="54"/>
  <c r="D60" i="54"/>
  <c r="D144" i="54"/>
  <c r="D162" i="54"/>
  <c r="D32" i="54"/>
  <c r="D64" i="54"/>
  <c r="D44" i="54"/>
  <c r="D53" i="54"/>
  <c r="D49" i="54"/>
  <c r="D77" i="54"/>
  <c r="D37" i="54"/>
  <c r="D12" i="54"/>
  <c r="D21" i="54"/>
  <c r="D46" i="54"/>
  <c r="D9" i="54"/>
  <c r="D39" i="54"/>
  <c r="D15" i="54"/>
  <c r="D30" i="54"/>
  <c r="D249" i="54"/>
  <c r="D45" i="54"/>
  <c r="D7" i="54"/>
  <c r="D17" i="54"/>
  <c r="D43" i="54"/>
  <c r="D29" i="54"/>
  <c r="D135" i="54"/>
  <c r="D116" i="54"/>
  <c r="D14" i="54"/>
  <c r="D40" i="54"/>
  <c r="D251" i="54"/>
  <c r="D120" i="54"/>
  <c r="D151" i="54"/>
  <c r="D93" i="54"/>
  <c r="D91" i="54"/>
  <c r="D50" i="54"/>
  <c r="D38" i="54"/>
  <c r="D215" i="54"/>
  <c r="D98" i="54"/>
  <c r="D52" i="54"/>
  <c r="D97" i="54"/>
  <c r="D110" i="54"/>
  <c r="D70" i="54"/>
  <c r="D149" i="54"/>
  <c r="D80" i="54"/>
  <c r="D36" i="54"/>
  <c r="D246" i="54"/>
  <c r="D196" i="54"/>
  <c r="D190" i="54"/>
  <c r="D68" i="54"/>
  <c r="D90" i="54"/>
  <c r="D63" i="54"/>
  <c r="D171" i="54"/>
  <c r="D207" i="54"/>
  <c r="D244" i="54"/>
  <c r="D168" i="54"/>
  <c r="D235" i="54"/>
  <c r="D228" i="54"/>
  <c r="D11" i="54"/>
  <c r="D175" i="54"/>
  <c r="D88" i="54"/>
  <c r="D86" i="54"/>
  <c r="D124" i="54"/>
  <c r="D199" i="54"/>
  <c r="D187" i="54"/>
  <c r="D161" i="54"/>
  <c r="D73" i="54"/>
  <c r="D148" i="54"/>
  <c r="D125" i="54"/>
  <c r="D138" i="54"/>
  <c r="D133" i="54"/>
  <c r="D204" i="54"/>
  <c r="D61" i="54"/>
  <c r="D23" i="54"/>
  <c r="D72" i="54"/>
  <c r="D35" i="54"/>
  <c r="D136" i="54"/>
  <c r="D236" i="54"/>
  <c r="D179" i="54"/>
  <c r="D51" i="54"/>
  <c r="D157" i="54"/>
  <c r="D126" i="54"/>
  <c r="D224" i="54"/>
  <c r="D223" i="54"/>
  <c r="D75" i="54"/>
  <c r="D71" i="54"/>
  <c r="D112" i="54"/>
  <c r="D96" i="54"/>
  <c r="D85" i="54"/>
  <c r="D113" i="54"/>
  <c r="D156" i="54"/>
  <c r="D182" i="54"/>
  <c r="D102" i="54"/>
  <c r="D18" i="54"/>
  <c r="D172" i="54"/>
  <c r="D155" i="54"/>
  <c r="D134" i="54"/>
  <c r="D206" i="54"/>
  <c r="D100" i="54"/>
  <c r="D19" i="54"/>
  <c r="D119" i="54"/>
  <c r="D59" i="54"/>
  <c r="D147" i="54"/>
  <c r="D169" i="54"/>
  <c r="D150" i="54"/>
  <c r="D242" i="54"/>
  <c r="D67" i="54"/>
  <c r="D131" i="54"/>
  <c r="D243" i="54"/>
  <c r="D48" i="54"/>
  <c r="D5" i="54"/>
  <c r="D55" i="54"/>
  <c r="D111" i="54"/>
  <c r="D57" i="54"/>
  <c r="D41" i="54"/>
  <c r="D58" i="54"/>
  <c r="D209" i="54"/>
  <c r="D140" i="54"/>
  <c r="D173" i="54"/>
  <c r="D177" i="54"/>
  <c r="D186" i="54"/>
  <c r="D121" i="54"/>
  <c r="D154" i="54"/>
  <c r="D232" i="54"/>
  <c r="D87" i="54"/>
  <c r="D78" i="54"/>
  <c r="D184" i="54"/>
  <c r="D16" i="54"/>
  <c r="D192" i="54"/>
  <c r="D145" i="54"/>
  <c r="D128" i="54"/>
  <c r="D216" i="54"/>
  <c r="D248" i="54"/>
  <c r="D103" i="54"/>
  <c r="D66" i="54"/>
  <c r="D106" i="54"/>
  <c r="D122" i="54"/>
  <c r="D247" i="54"/>
  <c r="D114" i="54"/>
  <c r="D178" i="54"/>
  <c r="D81" i="54"/>
  <c r="D101" i="54"/>
  <c r="D213" i="54"/>
  <c r="D212" i="54"/>
  <c r="D229" i="54"/>
  <c r="D210" i="54"/>
  <c r="D170" i="54"/>
  <c r="D123" i="54"/>
  <c r="D217" i="54"/>
  <c r="D189" i="54"/>
  <c r="D142" i="54"/>
  <c r="D198" i="54"/>
  <c r="D221" i="54"/>
  <c r="D105" i="54"/>
  <c r="D166" i="54"/>
  <c r="D83" i="54"/>
  <c r="D79" i="54"/>
  <c r="D237" i="54"/>
  <c r="D230" i="54"/>
  <c r="D231" i="54"/>
  <c r="D222" i="54"/>
  <c r="D200" i="54"/>
  <c r="D211" i="54"/>
  <c r="D20" i="54"/>
  <c r="D225" i="54"/>
  <c r="D245" i="54"/>
  <c r="D250" i="54"/>
  <c r="D127" i="54"/>
  <c r="D233" i="54"/>
  <c r="D130" i="54"/>
  <c r="D160" i="54"/>
  <c r="D89" i="54"/>
  <c r="D205" i="54"/>
  <c r="D84" i="54"/>
  <c r="D76" i="54"/>
  <c r="D117" i="54"/>
  <c r="D152" i="54"/>
  <c r="D219" i="54"/>
  <c r="D153" i="54"/>
  <c r="D188" i="54"/>
  <c r="D185" i="54"/>
  <c r="D174" i="54"/>
  <c r="D163" i="54"/>
  <c r="D220" i="54"/>
  <c r="D132" i="54"/>
  <c r="D143" i="54"/>
  <c r="D203" i="54"/>
  <c r="D109" i="54"/>
  <c r="D214" i="54"/>
  <c r="D94" i="54"/>
  <c r="D208" i="54"/>
  <c r="D104" i="54"/>
  <c r="D74" i="54"/>
  <c r="D47" i="54"/>
  <c r="D141" i="54"/>
  <c r="D99" i="54"/>
  <c r="D107" i="54"/>
  <c r="D24" i="54"/>
  <c r="D234" i="54"/>
  <c r="D158" i="54"/>
  <c r="D129" i="54"/>
  <c r="D28" i="54"/>
  <c r="D108" i="54"/>
  <c r="D118" i="54"/>
  <c r="D197" i="54"/>
  <c r="D26" i="54"/>
  <c r="D4" i="54"/>
  <c r="D6" i="54"/>
  <c r="B176" i="52"/>
  <c r="C176" i="52"/>
  <c r="D8" i="52"/>
  <c r="D170" i="52"/>
  <c r="D69" i="52"/>
  <c r="D64" i="52"/>
  <c r="D14" i="52"/>
  <c r="D48" i="52"/>
  <c r="D137" i="52"/>
  <c r="D151" i="52"/>
  <c r="D22" i="52"/>
  <c r="D97" i="52"/>
  <c r="D59" i="52"/>
  <c r="D115" i="52"/>
  <c r="D138" i="52"/>
  <c r="D65" i="52"/>
  <c r="D144" i="52"/>
  <c r="D171" i="52"/>
  <c r="D38" i="52"/>
  <c r="D58" i="52"/>
  <c r="D87" i="52"/>
  <c r="D162" i="52"/>
  <c r="D29" i="52"/>
  <c r="D100" i="52"/>
  <c r="D4" i="52"/>
  <c r="D54" i="52"/>
  <c r="D10" i="52"/>
  <c r="D85" i="52"/>
  <c r="D7" i="52"/>
  <c r="D61" i="52"/>
  <c r="D167" i="52"/>
  <c r="D21" i="52"/>
  <c r="D132" i="52"/>
  <c r="D20" i="52"/>
  <c r="D174" i="52"/>
  <c r="D94" i="52"/>
  <c r="D116" i="52"/>
  <c r="D88" i="52"/>
  <c r="D50" i="52"/>
  <c r="D33" i="52"/>
  <c r="D148" i="52"/>
  <c r="D168" i="52"/>
  <c r="D34" i="52"/>
  <c r="D25" i="52"/>
  <c r="D89" i="52"/>
  <c r="D82" i="52"/>
  <c r="D99" i="52"/>
  <c r="D111" i="52"/>
  <c r="D123" i="52"/>
  <c r="D67" i="52"/>
  <c r="D5" i="52"/>
  <c r="D95" i="52"/>
  <c r="D140" i="52"/>
  <c r="D161" i="52"/>
  <c r="D96" i="52"/>
  <c r="D160" i="52"/>
  <c r="D121" i="52"/>
  <c r="D26" i="52"/>
  <c r="D51" i="52"/>
  <c r="D66" i="52"/>
  <c r="D77" i="52"/>
  <c r="D23" i="52"/>
  <c r="D104" i="52"/>
  <c r="D42" i="52"/>
  <c r="D15" i="52"/>
  <c r="D73" i="52"/>
  <c r="D125" i="52"/>
  <c r="D19" i="52"/>
  <c r="D72" i="52"/>
  <c r="D139" i="52"/>
  <c r="D142" i="52"/>
  <c r="D157" i="52"/>
  <c r="D18" i="52"/>
  <c r="D166" i="52"/>
  <c r="D63" i="52"/>
  <c r="D130" i="52"/>
  <c r="D114" i="52"/>
  <c r="D12" i="52"/>
  <c r="D119" i="52"/>
  <c r="D90" i="52"/>
  <c r="D169" i="52"/>
  <c r="D30" i="52"/>
  <c r="D78" i="52"/>
  <c r="D49" i="52"/>
  <c r="D103" i="52"/>
  <c r="D152" i="52"/>
  <c r="D32" i="52"/>
  <c r="D16" i="52"/>
  <c r="D80" i="52"/>
  <c r="D159" i="52"/>
  <c r="D117" i="52"/>
  <c r="D41" i="52"/>
  <c r="D129" i="52"/>
  <c r="D131" i="52"/>
  <c r="D43" i="52"/>
  <c r="D165" i="52"/>
  <c r="D28" i="52"/>
  <c r="D105" i="52"/>
  <c r="D86" i="52"/>
  <c r="D135" i="52"/>
  <c r="D24" i="52"/>
  <c r="D102" i="52"/>
  <c r="D53" i="52"/>
  <c r="D81" i="52"/>
  <c r="D101" i="52"/>
  <c r="D62" i="52"/>
  <c r="D11" i="52"/>
  <c r="D147" i="52"/>
  <c r="D44" i="52"/>
  <c r="D40" i="52"/>
  <c r="D156" i="52"/>
  <c r="D163" i="52"/>
  <c r="D13" i="52"/>
  <c r="D84" i="52"/>
  <c r="D118" i="52"/>
  <c r="D17" i="52"/>
  <c r="D9" i="52"/>
  <c r="D141" i="52"/>
  <c r="D75" i="52"/>
  <c r="D107" i="52"/>
  <c r="D68" i="52"/>
  <c r="D60" i="52"/>
  <c r="D74" i="52"/>
  <c r="D45" i="52"/>
  <c r="D79" i="52"/>
  <c r="D127" i="52"/>
  <c r="D133" i="52"/>
  <c r="D146" i="52"/>
  <c r="D109" i="52"/>
  <c r="D112" i="52"/>
  <c r="D56" i="52"/>
  <c r="D52" i="52"/>
  <c r="D93" i="52"/>
  <c r="D39" i="52"/>
  <c r="D27" i="52"/>
  <c r="D91" i="52"/>
  <c r="D153" i="52"/>
  <c r="D70" i="52"/>
  <c r="D149" i="52"/>
  <c r="D57" i="52"/>
  <c r="D71" i="52"/>
  <c r="D155" i="52"/>
  <c r="D164" i="52"/>
  <c r="D136" i="52"/>
  <c r="D145" i="52"/>
  <c r="D98" i="52"/>
  <c r="D122" i="52"/>
  <c r="D83" i="52"/>
  <c r="D113" i="52"/>
  <c r="D92" i="52"/>
  <c r="D120" i="52"/>
  <c r="D158" i="52"/>
  <c r="D55" i="52"/>
  <c r="D46" i="52"/>
  <c r="D35" i="52"/>
  <c r="D108" i="52"/>
  <c r="D134" i="52"/>
  <c r="D154" i="52"/>
  <c r="D76" i="52"/>
  <c r="D150" i="52"/>
  <c r="D37" i="52"/>
  <c r="D124" i="52"/>
  <c r="D31" i="52"/>
  <c r="D172" i="52"/>
  <c r="D126" i="52"/>
  <c r="D128" i="52"/>
  <c r="D173" i="52"/>
  <c r="D47" i="52"/>
  <c r="D106" i="52"/>
  <c r="D143" i="52"/>
  <c r="D36" i="52"/>
  <c r="D175" i="52"/>
  <c r="D6" i="52"/>
  <c r="D110" i="52"/>
  <c r="H267" i="14"/>
  <c r="H5" i="14"/>
  <c r="I5" i="14"/>
  <c r="H6" i="14"/>
  <c r="H7" i="14"/>
  <c r="I7" i="14"/>
  <c r="H8" i="14"/>
  <c r="I8" i="14"/>
  <c r="H9" i="14"/>
  <c r="I9" i="14"/>
  <c r="H10" i="14"/>
  <c r="I10" i="14"/>
  <c r="H11" i="14"/>
  <c r="I11" i="14"/>
  <c r="H12" i="14"/>
  <c r="I12" i="14"/>
  <c r="H13" i="14"/>
  <c r="I13" i="14"/>
  <c r="H14" i="14"/>
  <c r="I14" i="14"/>
  <c r="H15" i="14"/>
  <c r="I15" i="14"/>
  <c r="H16" i="14"/>
  <c r="I16" i="14"/>
  <c r="H17" i="14"/>
  <c r="I17" i="14"/>
  <c r="H18" i="14"/>
  <c r="I18" i="14"/>
  <c r="H19" i="14"/>
  <c r="I19" i="14"/>
  <c r="H20" i="14"/>
  <c r="I20" i="14"/>
  <c r="H21" i="14"/>
  <c r="I21" i="14"/>
  <c r="H22" i="14"/>
  <c r="I22" i="14"/>
  <c r="H23" i="14"/>
  <c r="I23" i="14"/>
  <c r="H24" i="14"/>
  <c r="I24" i="14"/>
  <c r="H25" i="14"/>
  <c r="I25" i="14"/>
  <c r="H26" i="14"/>
  <c r="I26" i="14"/>
  <c r="H27" i="14"/>
  <c r="I27" i="14"/>
  <c r="H28" i="14"/>
  <c r="I28" i="14"/>
  <c r="H29" i="14"/>
  <c r="I29" i="14"/>
  <c r="H30" i="14"/>
  <c r="I30" i="14"/>
  <c r="H31" i="14"/>
  <c r="I31" i="14"/>
  <c r="H32" i="14"/>
  <c r="I32" i="14"/>
  <c r="H33" i="14"/>
  <c r="I33" i="14"/>
  <c r="H34" i="14"/>
  <c r="I34" i="14"/>
  <c r="H35" i="14"/>
  <c r="I35" i="14"/>
  <c r="H36" i="14"/>
  <c r="I36" i="14"/>
  <c r="H37" i="14"/>
  <c r="I37" i="14"/>
  <c r="H38" i="14"/>
  <c r="I38" i="14"/>
  <c r="H39" i="14"/>
  <c r="I39" i="14"/>
  <c r="H40" i="14"/>
  <c r="I40" i="14"/>
  <c r="H41" i="14"/>
  <c r="I41" i="14"/>
  <c r="H42" i="14"/>
  <c r="I42" i="14"/>
  <c r="H43" i="14"/>
  <c r="I43" i="14"/>
  <c r="H44" i="14"/>
  <c r="I44" i="14"/>
  <c r="H45" i="14"/>
  <c r="I45" i="14"/>
  <c r="H46" i="14"/>
  <c r="I46" i="14"/>
  <c r="H47" i="14"/>
  <c r="I47" i="14"/>
  <c r="H48" i="14"/>
  <c r="I48" i="14"/>
  <c r="H49" i="14"/>
  <c r="I49" i="14"/>
  <c r="H50" i="14"/>
  <c r="I50" i="14"/>
  <c r="H51" i="14"/>
  <c r="I51" i="14"/>
  <c r="H52" i="14"/>
  <c r="I52" i="14"/>
  <c r="H53" i="14"/>
  <c r="I53" i="14"/>
  <c r="H54" i="14"/>
  <c r="I54" i="14"/>
  <c r="H55" i="14"/>
  <c r="I55" i="14"/>
  <c r="H56" i="14"/>
  <c r="I56" i="14"/>
  <c r="H57" i="14"/>
  <c r="I57" i="14"/>
  <c r="H58" i="14"/>
  <c r="I58" i="14"/>
  <c r="H59" i="14"/>
  <c r="I59" i="14"/>
  <c r="H60" i="14"/>
  <c r="I60" i="14"/>
  <c r="H61" i="14"/>
  <c r="I61" i="14"/>
  <c r="H62" i="14"/>
  <c r="I62" i="14"/>
  <c r="H63" i="14"/>
  <c r="I63" i="14"/>
  <c r="H64" i="14"/>
  <c r="I64" i="14"/>
  <c r="H65" i="14"/>
  <c r="I65" i="14"/>
  <c r="H66" i="14"/>
  <c r="I66" i="14"/>
  <c r="H67" i="14"/>
  <c r="I67" i="14"/>
  <c r="H68" i="14"/>
  <c r="I68" i="14"/>
  <c r="H69" i="14"/>
  <c r="I69" i="14"/>
  <c r="H70" i="14"/>
  <c r="I70" i="14"/>
  <c r="H71" i="14"/>
  <c r="I71" i="14"/>
  <c r="H72" i="14"/>
  <c r="I72" i="14"/>
  <c r="H73" i="14"/>
  <c r="I73" i="14"/>
  <c r="H74" i="14"/>
  <c r="I74" i="14"/>
  <c r="H75" i="14"/>
  <c r="I75" i="14"/>
  <c r="H76" i="14"/>
  <c r="I76" i="14"/>
  <c r="H77" i="14"/>
  <c r="I77" i="14"/>
  <c r="H78" i="14"/>
  <c r="I78" i="14"/>
  <c r="H79" i="14"/>
  <c r="I79" i="14"/>
  <c r="H80" i="14"/>
  <c r="I80" i="14"/>
  <c r="H81" i="14"/>
  <c r="I81" i="14"/>
  <c r="H82" i="14"/>
  <c r="I82" i="14"/>
  <c r="H83" i="14"/>
  <c r="I83" i="14"/>
  <c r="H84" i="14"/>
  <c r="I84" i="14"/>
  <c r="H85" i="14"/>
  <c r="I85" i="14"/>
  <c r="H86" i="14"/>
  <c r="I86" i="14"/>
  <c r="H87" i="14"/>
  <c r="I87" i="14"/>
  <c r="H88" i="14"/>
  <c r="I88" i="14"/>
  <c r="H89" i="14"/>
  <c r="I89" i="14"/>
  <c r="H90" i="14"/>
  <c r="I90" i="14"/>
  <c r="H91" i="14"/>
  <c r="I91" i="14"/>
  <c r="H92" i="14"/>
  <c r="I92" i="14"/>
  <c r="H93" i="14"/>
  <c r="I93" i="14"/>
  <c r="H94" i="14"/>
  <c r="I94" i="14"/>
  <c r="H95" i="14"/>
  <c r="I95" i="14"/>
  <c r="H96" i="14"/>
  <c r="I96" i="14"/>
  <c r="H97" i="14"/>
  <c r="I97" i="14"/>
  <c r="H98" i="14"/>
  <c r="I98" i="14"/>
  <c r="H99" i="14"/>
  <c r="I99" i="14"/>
  <c r="H100" i="14"/>
  <c r="I100" i="14"/>
  <c r="H101" i="14"/>
  <c r="I101" i="14"/>
  <c r="H102" i="14"/>
  <c r="I102" i="14"/>
  <c r="H103" i="14"/>
  <c r="I103" i="14"/>
  <c r="H104" i="14"/>
  <c r="I104" i="14"/>
  <c r="H105" i="14"/>
  <c r="I105" i="14"/>
  <c r="H106" i="14"/>
  <c r="I106" i="14"/>
  <c r="H107" i="14"/>
  <c r="I107" i="14"/>
  <c r="H108" i="14"/>
  <c r="I108" i="14"/>
  <c r="H109" i="14"/>
  <c r="I109" i="14"/>
  <c r="H110" i="14"/>
  <c r="I110" i="14"/>
  <c r="H111" i="14"/>
  <c r="I111" i="14"/>
  <c r="H112" i="14"/>
  <c r="I112" i="14"/>
  <c r="H113" i="14"/>
  <c r="I113" i="14"/>
  <c r="H114" i="14"/>
  <c r="I114" i="14"/>
  <c r="H115" i="14"/>
  <c r="I115" i="14"/>
  <c r="H116" i="14"/>
  <c r="I116" i="14"/>
  <c r="H117" i="14"/>
  <c r="I117" i="14"/>
  <c r="H118" i="14"/>
  <c r="I118" i="14"/>
  <c r="H119" i="14"/>
  <c r="I119" i="14"/>
  <c r="H120" i="14"/>
  <c r="I120" i="14"/>
  <c r="H121" i="14"/>
  <c r="I121" i="14"/>
  <c r="H122" i="14"/>
  <c r="I122" i="14"/>
  <c r="H123" i="14"/>
  <c r="I123" i="14"/>
  <c r="H124" i="14"/>
  <c r="I124" i="14"/>
  <c r="H125" i="14"/>
  <c r="I125" i="14"/>
  <c r="H126" i="14"/>
  <c r="I126" i="14"/>
  <c r="H127" i="14"/>
  <c r="I127" i="14"/>
  <c r="H128" i="14"/>
  <c r="I128" i="14"/>
  <c r="H129" i="14"/>
  <c r="I129" i="14"/>
  <c r="H130" i="14"/>
  <c r="I130" i="14"/>
  <c r="H131" i="14"/>
  <c r="I131" i="14"/>
  <c r="H132" i="14"/>
  <c r="I132" i="14"/>
  <c r="H133" i="14"/>
  <c r="I133" i="14"/>
  <c r="H134" i="14"/>
  <c r="I134" i="14"/>
  <c r="H135" i="14"/>
  <c r="I135" i="14"/>
  <c r="H136" i="14"/>
  <c r="I136" i="14"/>
  <c r="H137" i="14"/>
  <c r="I137" i="14"/>
  <c r="H138" i="14"/>
  <c r="I138" i="14"/>
  <c r="H139" i="14"/>
  <c r="I139" i="14"/>
  <c r="H140" i="14"/>
  <c r="I140" i="14"/>
  <c r="H141" i="14"/>
  <c r="I141" i="14"/>
  <c r="H142" i="14"/>
  <c r="I142" i="14"/>
  <c r="H143" i="14"/>
  <c r="I143" i="14"/>
  <c r="H144" i="14"/>
  <c r="I144" i="14"/>
  <c r="H145" i="14"/>
  <c r="I145" i="14"/>
  <c r="H146" i="14"/>
  <c r="I146" i="14"/>
  <c r="H147" i="14"/>
  <c r="I147" i="14"/>
  <c r="H148" i="14"/>
  <c r="I148" i="14"/>
  <c r="H149" i="14"/>
  <c r="I149" i="14"/>
  <c r="H150" i="14"/>
  <c r="I150" i="14"/>
  <c r="H151" i="14"/>
  <c r="I151" i="14"/>
  <c r="H152" i="14"/>
  <c r="I152" i="14"/>
  <c r="H153" i="14"/>
  <c r="I153" i="14"/>
  <c r="H154" i="14"/>
  <c r="I154" i="14"/>
  <c r="H155" i="14"/>
  <c r="I155" i="14"/>
  <c r="H156" i="14"/>
  <c r="I156" i="14"/>
  <c r="H157" i="14"/>
  <c r="I157" i="14"/>
  <c r="H158" i="14"/>
  <c r="I158" i="14"/>
  <c r="H159" i="14"/>
  <c r="I159" i="14"/>
  <c r="H160" i="14"/>
  <c r="I160" i="14"/>
  <c r="H161" i="14"/>
  <c r="I161" i="14"/>
  <c r="H162" i="14"/>
  <c r="I162" i="14"/>
  <c r="H163" i="14"/>
  <c r="I163" i="14"/>
  <c r="H164" i="14"/>
  <c r="I164" i="14"/>
  <c r="H165" i="14"/>
  <c r="I165" i="14"/>
  <c r="H166" i="14"/>
  <c r="I166" i="14"/>
  <c r="H167" i="14"/>
  <c r="I167" i="14"/>
  <c r="H168" i="14"/>
  <c r="I168" i="14"/>
  <c r="H169" i="14"/>
  <c r="I169" i="14"/>
  <c r="H170" i="14"/>
  <c r="I170" i="14"/>
  <c r="H171" i="14"/>
  <c r="I171" i="14"/>
  <c r="H172" i="14"/>
  <c r="I172" i="14"/>
  <c r="H173" i="14"/>
  <c r="I173" i="14"/>
  <c r="H174" i="14"/>
  <c r="I174" i="14"/>
  <c r="H175" i="14"/>
  <c r="I175" i="14"/>
  <c r="H176" i="14"/>
  <c r="I176" i="14"/>
  <c r="H177" i="14"/>
  <c r="I177" i="14"/>
  <c r="H178" i="14"/>
  <c r="I178" i="14"/>
  <c r="H179" i="14"/>
  <c r="I179" i="14"/>
  <c r="H180" i="14"/>
  <c r="I180" i="14"/>
  <c r="H181" i="14"/>
  <c r="I181" i="14"/>
  <c r="H182" i="14"/>
  <c r="I182" i="14"/>
  <c r="H183" i="14"/>
  <c r="I183" i="14"/>
  <c r="H184" i="14"/>
  <c r="I184" i="14"/>
  <c r="H185" i="14"/>
  <c r="I185" i="14"/>
  <c r="H186" i="14"/>
  <c r="I186" i="14"/>
  <c r="H187" i="14"/>
  <c r="I187" i="14"/>
  <c r="H188" i="14"/>
  <c r="I188" i="14"/>
  <c r="H189" i="14"/>
  <c r="I189" i="14"/>
  <c r="H190" i="14"/>
  <c r="I190" i="14"/>
  <c r="H191" i="14"/>
  <c r="I191" i="14"/>
  <c r="H192" i="14"/>
  <c r="I192" i="14"/>
  <c r="H193" i="14"/>
  <c r="I193" i="14"/>
  <c r="H194" i="14"/>
  <c r="I194" i="14"/>
  <c r="H195" i="14"/>
  <c r="I195" i="14"/>
  <c r="H196" i="14"/>
  <c r="I196" i="14"/>
  <c r="H197" i="14"/>
  <c r="I197" i="14"/>
  <c r="H198" i="14"/>
  <c r="I198" i="14"/>
  <c r="H199" i="14"/>
  <c r="I199" i="14"/>
  <c r="H200" i="14"/>
  <c r="I200" i="14"/>
  <c r="H201" i="14"/>
  <c r="I201" i="14"/>
  <c r="H202" i="14"/>
  <c r="I202" i="14"/>
  <c r="H203" i="14"/>
  <c r="I203" i="14"/>
  <c r="H204" i="14"/>
  <c r="I204" i="14"/>
  <c r="H205" i="14"/>
  <c r="I205" i="14"/>
  <c r="H206" i="14"/>
  <c r="I206" i="14"/>
  <c r="H207" i="14"/>
  <c r="I207" i="14"/>
  <c r="H208" i="14"/>
  <c r="I208" i="14"/>
  <c r="H209" i="14"/>
  <c r="I209" i="14"/>
  <c r="H210" i="14"/>
  <c r="I210" i="14"/>
  <c r="H211" i="14"/>
  <c r="I211" i="14"/>
  <c r="H212" i="14"/>
  <c r="I212" i="14"/>
  <c r="H213" i="14"/>
  <c r="I213" i="14"/>
  <c r="H214" i="14"/>
  <c r="I214" i="14"/>
  <c r="H215" i="14"/>
  <c r="I215" i="14"/>
  <c r="H216" i="14"/>
  <c r="I216" i="14"/>
  <c r="H217" i="14"/>
  <c r="I217" i="14"/>
  <c r="H218" i="14"/>
  <c r="I218" i="14"/>
  <c r="H219" i="14"/>
  <c r="I219" i="14"/>
  <c r="H220" i="14"/>
  <c r="I220" i="14"/>
  <c r="H221" i="14"/>
  <c r="H222" i="14"/>
  <c r="I222" i="14"/>
  <c r="H223" i="14"/>
  <c r="I223" i="14"/>
  <c r="H224" i="14"/>
  <c r="I224" i="14"/>
  <c r="H225" i="14"/>
  <c r="I225" i="14"/>
  <c r="H226" i="14"/>
  <c r="I226" i="14"/>
  <c r="H227" i="14"/>
  <c r="I227" i="14"/>
  <c r="H228" i="14"/>
  <c r="I228" i="14"/>
  <c r="H229" i="14"/>
  <c r="I229" i="14"/>
  <c r="H230" i="14"/>
  <c r="I230" i="14"/>
  <c r="H231" i="14"/>
  <c r="I231" i="14"/>
  <c r="H232" i="14"/>
  <c r="I232" i="14"/>
  <c r="H233" i="14"/>
  <c r="I233" i="14"/>
  <c r="H234" i="14"/>
  <c r="I234" i="14"/>
  <c r="H235" i="14"/>
  <c r="I235" i="14"/>
  <c r="H236" i="14"/>
  <c r="I236" i="14"/>
  <c r="I237" i="14"/>
  <c r="H238" i="14"/>
  <c r="I238" i="14"/>
  <c r="H239" i="14"/>
  <c r="I239" i="14"/>
  <c r="H240" i="14"/>
  <c r="I240" i="14"/>
  <c r="I241" i="14"/>
  <c r="I242" i="14"/>
  <c r="H243" i="14"/>
  <c r="I243" i="14"/>
  <c r="H245" i="14"/>
  <c r="I245" i="14"/>
  <c r="H246" i="14"/>
  <c r="I246" i="14"/>
  <c r="I250" i="14"/>
  <c r="I254" i="14"/>
  <c r="H255" i="14"/>
  <c r="H257" i="14"/>
  <c r="I257" i="14"/>
  <c r="H260" i="14"/>
  <c r="I260" i="14"/>
  <c r="H263" i="14"/>
  <c r="I265" i="14"/>
  <c r="I4" i="14"/>
  <c r="H4" i="14"/>
  <c r="B267" i="13"/>
  <c r="D227" i="15"/>
  <c r="H227" i="15" s="1"/>
  <c r="G101" i="15"/>
  <c r="B227" i="15"/>
  <c r="I227" i="15" s="1"/>
  <c r="C4" i="2"/>
  <c r="B5" i="2"/>
  <c r="C274" i="2"/>
  <c r="G274" i="2"/>
  <c r="H274" i="2"/>
  <c r="C5" i="2" s="1"/>
  <c r="D5" i="2" s="1"/>
  <c r="B274" i="2"/>
  <c r="B4" i="2" s="1"/>
  <c r="I45" i="2"/>
  <c r="I46" i="2"/>
  <c r="I47" i="2"/>
  <c r="I48" i="2"/>
  <c r="I49" i="2"/>
  <c r="I50" i="2"/>
  <c r="I51" i="2"/>
  <c r="I52" i="2"/>
  <c r="I53" i="2"/>
  <c r="I54" i="2"/>
  <c r="I55" i="2"/>
  <c r="I56" i="2"/>
  <c r="I30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27" i="2"/>
  <c r="I73" i="2"/>
  <c r="I74" i="2"/>
  <c r="I75" i="2"/>
  <c r="I76" i="2"/>
  <c r="I17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273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29" i="2"/>
  <c r="I143" i="2"/>
  <c r="I18" i="2"/>
  <c r="I144" i="2"/>
  <c r="I24" i="2"/>
  <c r="I13" i="2"/>
  <c r="I145" i="2"/>
  <c r="I146" i="2"/>
  <c r="I147" i="2"/>
  <c r="I148" i="2"/>
  <c r="I149" i="2"/>
  <c r="I21" i="2"/>
  <c r="I150" i="2"/>
  <c r="I151" i="2"/>
  <c r="I32" i="2"/>
  <c r="I152" i="2"/>
  <c r="I153" i="2"/>
  <c r="I154" i="2"/>
  <c r="I155" i="2"/>
  <c r="I156" i="2"/>
  <c r="I157" i="2"/>
  <c r="I158" i="2"/>
  <c r="I159" i="2"/>
  <c r="I160" i="2"/>
  <c r="I161" i="2"/>
  <c r="I162" i="2"/>
  <c r="I14" i="2"/>
  <c r="I42" i="2"/>
  <c r="I163" i="2"/>
  <c r="I164" i="2"/>
  <c r="I165" i="2"/>
  <c r="I166" i="2"/>
  <c r="I12" i="2"/>
  <c r="I167" i="2"/>
  <c r="I168" i="2"/>
  <c r="I264" i="2"/>
  <c r="I169" i="2"/>
  <c r="I170" i="2"/>
  <c r="I171" i="2"/>
  <c r="I15" i="2"/>
  <c r="I172" i="2"/>
  <c r="I173" i="2"/>
  <c r="I174" i="2"/>
  <c r="I175" i="2"/>
  <c r="I176" i="2"/>
  <c r="I37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41" i="2"/>
  <c r="I38" i="2"/>
  <c r="I200" i="2"/>
  <c r="I201" i="2"/>
  <c r="I16" i="2"/>
  <c r="I202" i="2"/>
  <c r="I203" i="2"/>
  <c r="I204" i="2"/>
  <c r="I205" i="2"/>
  <c r="I206" i="2"/>
  <c r="I207" i="2"/>
  <c r="I208" i="2"/>
  <c r="I11" i="2"/>
  <c r="I274" i="2" s="1"/>
  <c r="I209" i="2"/>
  <c r="I210" i="2"/>
  <c r="I211" i="2"/>
  <c r="I212" i="2"/>
  <c r="I213" i="2"/>
  <c r="I25" i="2"/>
  <c r="I39" i="2"/>
  <c r="I214" i="2"/>
  <c r="I215" i="2"/>
  <c r="I216" i="2"/>
  <c r="I217" i="2"/>
  <c r="I34" i="2"/>
  <c r="I218" i="2"/>
  <c r="I270" i="2"/>
  <c r="I219" i="2"/>
  <c r="I220" i="2"/>
  <c r="I221" i="2"/>
  <c r="I35" i="2"/>
  <c r="I43" i="2"/>
  <c r="I222" i="2"/>
  <c r="I223" i="2"/>
  <c r="I224" i="2"/>
  <c r="I225" i="2"/>
  <c r="I226" i="2"/>
  <c r="I227" i="2"/>
  <c r="I228" i="2"/>
  <c r="I229" i="2"/>
  <c r="I40" i="2"/>
  <c r="I230" i="2"/>
  <c r="I231" i="2"/>
  <c r="I232" i="2"/>
  <c r="I233" i="2"/>
  <c r="I267" i="2"/>
  <c r="I19" i="2"/>
  <c r="I22" i="2"/>
  <c r="I234" i="2"/>
  <c r="I271" i="2"/>
  <c r="I235" i="2"/>
  <c r="I20" i="2"/>
  <c r="I236" i="2"/>
  <c r="I237" i="2"/>
  <c r="I238" i="2"/>
  <c r="I239" i="2"/>
  <c r="I240" i="2"/>
  <c r="I268" i="2"/>
  <c r="I241" i="2"/>
  <c r="I242" i="2"/>
  <c r="I272" i="2"/>
  <c r="I26" i="2"/>
  <c r="I243" i="2"/>
  <c r="I28" i="2"/>
  <c r="I23" i="2"/>
  <c r="I244" i="2"/>
  <c r="I31" i="2"/>
  <c r="I245" i="2"/>
  <c r="I246" i="2"/>
  <c r="I247" i="2"/>
  <c r="I248" i="2"/>
  <c r="I269" i="2"/>
  <c r="I249" i="2"/>
  <c r="I250" i="2"/>
  <c r="I251" i="2"/>
  <c r="I252" i="2"/>
  <c r="I253" i="2"/>
  <c r="I254" i="2"/>
  <c r="I266" i="2"/>
  <c r="I33" i="2"/>
  <c r="I265" i="2"/>
  <c r="I255" i="2"/>
  <c r="I256" i="2"/>
  <c r="I257" i="2"/>
  <c r="I258" i="2"/>
  <c r="I36" i="2"/>
  <c r="I259" i="2"/>
  <c r="I260" i="2"/>
  <c r="I261" i="2"/>
  <c r="I262" i="2"/>
  <c r="I263" i="2"/>
  <c r="I44" i="2"/>
  <c r="D14" i="2"/>
  <c r="D15" i="2"/>
  <c r="D16" i="2"/>
  <c r="D17" i="2"/>
  <c r="D18" i="2"/>
  <c r="D19" i="2"/>
  <c r="D20" i="2"/>
  <c r="D21" i="2"/>
  <c r="D11" i="2"/>
  <c r="D274" i="2" s="1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12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273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271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272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13" i="2"/>
  <c r="D11" i="27"/>
  <c r="F11" i="27"/>
  <c r="G7" i="27" s="1"/>
  <c r="F8" i="26"/>
  <c r="G4" i="26" s="1"/>
  <c r="G5" i="24"/>
  <c r="E4" i="2" l="1"/>
  <c r="D4" i="2"/>
  <c r="E12" i="6"/>
  <c r="E4" i="6"/>
  <c r="C10" i="6"/>
  <c r="E11" i="6"/>
  <c r="C13" i="6"/>
  <c r="E10" i="6"/>
  <c r="E5" i="6"/>
  <c r="C8" i="6"/>
  <c r="E9" i="6"/>
  <c r="D176" i="52"/>
  <c r="C7" i="6"/>
  <c r="E8" i="6"/>
  <c r="E6" i="6"/>
  <c r="E64" i="15"/>
  <c r="C196" i="15"/>
  <c r="G13" i="6"/>
  <c r="G4" i="27"/>
  <c r="G5" i="27"/>
  <c r="H11" i="27"/>
  <c r="C27" i="15"/>
  <c r="C35" i="15"/>
  <c r="C114" i="15"/>
  <c r="C160" i="15"/>
  <c r="C21" i="15"/>
  <c r="C30" i="15"/>
  <c r="C146" i="15"/>
  <c r="C150" i="15"/>
  <c r="C100" i="15"/>
  <c r="C143" i="15"/>
  <c r="C121" i="15"/>
  <c r="C48" i="15"/>
  <c r="C85" i="15"/>
  <c r="C56" i="15"/>
  <c r="C111" i="15"/>
  <c r="C18" i="15"/>
  <c r="C17" i="15"/>
  <c r="C12" i="15"/>
  <c r="C6" i="15"/>
  <c r="C16" i="15"/>
  <c r="C128" i="15"/>
  <c r="C217" i="15"/>
  <c r="C74" i="15"/>
  <c r="C118" i="15"/>
  <c r="C166" i="15"/>
  <c r="C93" i="15"/>
  <c r="C208" i="15"/>
  <c r="C189" i="15"/>
  <c r="C124" i="15"/>
  <c r="C200" i="15"/>
  <c r="C169" i="15"/>
  <c r="C134" i="15"/>
  <c r="C45" i="15"/>
  <c r="C101" i="15"/>
  <c r="C53" i="15"/>
  <c r="C4" i="15"/>
  <c r="C216" i="15"/>
  <c r="C5" i="15"/>
  <c r="C174" i="15"/>
  <c r="C82" i="15"/>
  <c r="C25" i="15"/>
  <c r="C145" i="15"/>
  <c r="C51" i="15"/>
  <c r="C10" i="15"/>
  <c r="C81" i="15"/>
  <c r="C75" i="15"/>
  <c r="C43" i="15"/>
  <c r="C222" i="15"/>
  <c r="C32" i="15"/>
  <c r="C90" i="15"/>
  <c r="C161" i="15"/>
  <c r="C122" i="15"/>
  <c r="C71" i="15"/>
  <c r="C155" i="15"/>
  <c r="C181" i="15"/>
  <c r="C103" i="15"/>
  <c r="C168" i="15"/>
  <c r="C157" i="15"/>
  <c r="C192" i="15"/>
  <c r="C207" i="15"/>
  <c r="C102" i="15"/>
  <c r="C203" i="15"/>
  <c r="C39" i="15"/>
  <c r="C120" i="15"/>
  <c r="C153" i="15"/>
  <c r="C198" i="15"/>
  <c r="C87" i="15"/>
  <c r="C133" i="15"/>
  <c r="C171" i="15"/>
  <c r="C57" i="15"/>
  <c r="C185" i="15"/>
  <c r="C211" i="15"/>
  <c r="C193" i="15"/>
  <c r="C46" i="15"/>
  <c r="C173" i="15"/>
  <c r="C132" i="15"/>
  <c r="C129" i="15"/>
  <c r="C44" i="15"/>
  <c r="C37" i="15"/>
  <c r="C24" i="15"/>
  <c r="C125" i="15"/>
  <c r="C140" i="15"/>
  <c r="C221" i="15"/>
  <c r="C59" i="15"/>
  <c r="C97" i="15"/>
  <c r="C49" i="15"/>
  <c r="C186" i="15"/>
  <c r="C54" i="15"/>
  <c r="C9" i="15"/>
  <c r="C55" i="15"/>
  <c r="C73" i="15"/>
  <c r="C104" i="15"/>
  <c r="C210" i="15"/>
  <c r="C40" i="15"/>
  <c r="C204" i="15"/>
  <c r="C202" i="15"/>
  <c r="C19" i="15"/>
  <c r="C199" i="15"/>
  <c r="C113" i="15"/>
  <c r="C42" i="15"/>
  <c r="C64" i="15"/>
  <c r="C226" i="15"/>
  <c r="C68" i="15"/>
  <c r="C63" i="15"/>
  <c r="C126" i="15"/>
  <c r="C99" i="15"/>
  <c r="C38" i="15"/>
  <c r="C11" i="15"/>
  <c r="C58" i="15"/>
  <c r="C148" i="15"/>
  <c r="C70" i="15"/>
  <c r="C23" i="15"/>
  <c r="C170" i="15"/>
  <c r="C61" i="15"/>
  <c r="C224" i="15"/>
  <c r="C15" i="15"/>
  <c r="C20" i="15"/>
  <c r="C176" i="15"/>
  <c r="C152" i="15"/>
  <c r="C130" i="15"/>
  <c r="C164" i="15"/>
  <c r="C91" i="15"/>
  <c r="C79" i="15"/>
  <c r="C84" i="15"/>
  <c r="C69" i="15"/>
  <c r="C72" i="15"/>
  <c r="C131" i="15"/>
  <c r="C62" i="15"/>
  <c r="C119" i="15"/>
  <c r="C162" i="15"/>
  <c r="C77" i="15"/>
  <c r="C177" i="15"/>
  <c r="C26" i="15"/>
  <c r="C197" i="15"/>
  <c r="E87" i="15"/>
  <c r="C180" i="15"/>
  <c r="C194" i="15"/>
  <c r="C89" i="15"/>
  <c r="C92" i="15"/>
  <c r="C141" i="15"/>
  <c r="C117" i="15"/>
  <c r="C225" i="15"/>
  <c r="C14" i="15"/>
  <c r="C158" i="15"/>
  <c r="C60" i="15"/>
  <c r="C223" i="15"/>
  <c r="C36" i="15"/>
  <c r="C107" i="15"/>
  <c r="C154" i="15"/>
  <c r="C188" i="15"/>
  <c r="C112" i="15"/>
  <c r="C172" i="15"/>
  <c r="C31" i="15"/>
  <c r="C179" i="15"/>
  <c r="C215" i="15"/>
  <c r="C66" i="15"/>
  <c r="C86" i="15"/>
  <c r="C209" i="15"/>
  <c r="C206" i="15"/>
  <c r="C22" i="15"/>
  <c r="C184" i="15"/>
  <c r="C159" i="15"/>
  <c r="C109" i="15"/>
  <c r="C191" i="15"/>
  <c r="C135" i="15"/>
  <c r="C205" i="15"/>
  <c r="C156" i="15"/>
  <c r="C165" i="15"/>
  <c r="C78" i="15"/>
  <c r="C127" i="15"/>
  <c r="C41" i="15"/>
  <c r="C83" i="15"/>
  <c r="C115" i="15"/>
  <c r="C50" i="15"/>
  <c r="C163" i="15"/>
  <c r="C76" i="15"/>
  <c r="C116" i="15"/>
  <c r="C108" i="15"/>
  <c r="C151" i="15"/>
  <c r="C96" i="15"/>
  <c r="C218" i="15"/>
  <c r="C8" i="15"/>
  <c r="C138" i="15"/>
  <c r="C214" i="15"/>
  <c r="C178" i="15"/>
  <c r="C212" i="15"/>
  <c r="C183" i="15"/>
  <c r="C29" i="15"/>
  <c r="C182" i="15"/>
  <c r="C187" i="15"/>
  <c r="C144" i="15"/>
  <c r="C47" i="15"/>
  <c r="C190" i="15"/>
  <c r="C137" i="15"/>
  <c r="G87" i="15"/>
  <c r="C98" i="15"/>
  <c r="C105" i="15"/>
  <c r="C167" i="15"/>
  <c r="C123" i="15"/>
  <c r="C94" i="15"/>
  <c r="C67" i="15"/>
  <c r="C106" i="15"/>
  <c r="C147" i="15"/>
  <c r="C88" i="15"/>
  <c r="C33" i="15"/>
  <c r="C13" i="15"/>
  <c r="C95" i="15"/>
  <c r="C52" i="15"/>
  <c r="C220" i="15"/>
  <c r="C219" i="15"/>
  <c r="C136" i="15"/>
  <c r="C195" i="15"/>
  <c r="C80" i="15"/>
  <c r="C110" i="15"/>
  <c r="C7" i="15"/>
  <c r="C213" i="15"/>
  <c r="C139" i="15"/>
  <c r="C34" i="15"/>
  <c r="C28" i="15"/>
  <c r="C142" i="15"/>
  <c r="C201" i="15"/>
  <c r="C65" i="15"/>
  <c r="C149" i="15"/>
  <c r="C175" i="15"/>
  <c r="G64" i="15"/>
  <c r="G89" i="15"/>
  <c r="C252" i="54"/>
  <c r="G255" i="14"/>
  <c r="E13" i="6" l="1"/>
  <c r="G139" i="11"/>
  <c r="G147" i="11"/>
  <c r="G155" i="11"/>
  <c r="G163" i="11"/>
  <c r="G171" i="11"/>
  <c r="G179" i="11"/>
  <c r="G187" i="11"/>
  <c r="G132" i="11"/>
  <c r="G140" i="11"/>
  <c r="G148" i="11"/>
  <c r="G156" i="11"/>
  <c r="G164" i="11"/>
  <c r="G172" i="11"/>
  <c r="G180" i="11"/>
  <c r="G188" i="11"/>
  <c r="G143" i="11"/>
  <c r="G159" i="11"/>
  <c r="G175" i="11"/>
  <c r="G133" i="11"/>
  <c r="G141" i="11"/>
  <c r="G149" i="11"/>
  <c r="G157" i="11"/>
  <c r="G165" i="11"/>
  <c r="G173" i="11"/>
  <c r="G181" i="11"/>
  <c r="G134" i="11"/>
  <c r="G142" i="11"/>
  <c r="G150" i="11"/>
  <c r="G158" i="11"/>
  <c r="G166" i="11"/>
  <c r="G174" i="11"/>
  <c r="G182" i="11"/>
  <c r="G135" i="11"/>
  <c r="G151" i="11"/>
  <c r="G167" i="11"/>
  <c r="G183" i="11"/>
  <c r="G136" i="11"/>
  <c r="G144" i="11"/>
  <c r="G152" i="11"/>
  <c r="G160" i="11"/>
  <c r="G168" i="11"/>
  <c r="G176" i="11"/>
  <c r="G184" i="11"/>
  <c r="G146" i="11"/>
  <c r="G162" i="11"/>
  <c r="G178" i="11"/>
  <c r="G137" i="11"/>
  <c r="G145" i="11"/>
  <c r="G153" i="11"/>
  <c r="G161" i="11"/>
  <c r="G169" i="11"/>
  <c r="G177" i="11"/>
  <c r="G185" i="11"/>
  <c r="G138" i="11"/>
  <c r="G154" i="11"/>
  <c r="G170" i="11"/>
  <c r="G186" i="11"/>
  <c r="C227" i="15"/>
  <c r="H8" i="27"/>
  <c r="I8" i="27"/>
  <c r="H10" i="27" l="1"/>
  <c r="I7" i="27"/>
  <c r="H6" i="26"/>
  <c r="I7" i="26"/>
  <c r="I5" i="26"/>
  <c r="I9" i="25"/>
  <c r="H9" i="25"/>
  <c r="H4" i="25"/>
  <c r="I4" i="25"/>
  <c r="I9" i="24"/>
  <c r="H9" i="24"/>
  <c r="H7" i="8"/>
  <c r="E5" i="2" l="1"/>
  <c r="G9" i="27" l="1"/>
  <c r="G8" i="27"/>
  <c r="G6" i="27"/>
  <c r="G7" i="25" l="1"/>
  <c r="G12" i="24"/>
  <c r="H267" i="13"/>
  <c r="G5" i="12"/>
  <c r="G4" i="12"/>
  <c r="D189" i="11"/>
  <c r="H189" i="11" s="1"/>
  <c r="D14" i="8"/>
  <c r="F11" i="7"/>
  <c r="G4" i="7" l="1"/>
  <c r="I6" i="13"/>
  <c r="J4" i="13"/>
  <c r="I4" i="13"/>
  <c r="L267" i="13"/>
  <c r="J9" i="13"/>
  <c r="E4" i="11"/>
  <c r="E139" i="11"/>
  <c r="E147" i="11"/>
  <c r="E155" i="11"/>
  <c r="E163" i="11"/>
  <c r="E171" i="11"/>
  <c r="E179" i="11"/>
  <c r="E187" i="11"/>
  <c r="E132" i="11"/>
  <c r="E140" i="11"/>
  <c r="E148" i="11"/>
  <c r="E156" i="11"/>
  <c r="E164" i="11"/>
  <c r="E172" i="11"/>
  <c r="E180" i="11"/>
  <c r="E188" i="11"/>
  <c r="E136" i="11"/>
  <c r="E160" i="11"/>
  <c r="E184" i="11"/>
  <c r="E133" i="11"/>
  <c r="E141" i="11"/>
  <c r="E149" i="11"/>
  <c r="E157" i="11"/>
  <c r="E165" i="11"/>
  <c r="E173" i="11"/>
  <c r="E181" i="11"/>
  <c r="E134" i="11"/>
  <c r="E142" i="11"/>
  <c r="E150" i="11"/>
  <c r="E158" i="11"/>
  <c r="E166" i="11"/>
  <c r="E174" i="11"/>
  <c r="E182" i="11"/>
  <c r="E152" i="11"/>
  <c r="E176" i="11"/>
  <c r="E135" i="11"/>
  <c r="E143" i="11"/>
  <c r="E151" i="11"/>
  <c r="E159" i="11"/>
  <c r="E167" i="11"/>
  <c r="E175" i="11"/>
  <c r="E183" i="11"/>
  <c r="E144" i="11"/>
  <c r="E168" i="11"/>
  <c r="E137" i="11"/>
  <c r="E145" i="11"/>
  <c r="E153" i="11"/>
  <c r="E161" i="11"/>
  <c r="E169" i="11"/>
  <c r="E177" i="11"/>
  <c r="E185" i="11"/>
  <c r="E138" i="11"/>
  <c r="E146" i="11"/>
  <c r="E154" i="11"/>
  <c r="E162" i="11"/>
  <c r="E170" i="11"/>
  <c r="E178" i="11"/>
  <c r="E186" i="11"/>
  <c r="J28" i="13"/>
  <c r="J65" i="13"/>
  <c r="J16" i="13"/>
  <c r="J13" i="13"/>
  <c r="J29" i="13"/>
  <c r="J84" i="13"/>
  <c r="J66" i="13"/>
  <c r="J54" i="13"/>
  <c r="J76" i="13"/>
  <c r="J95" i="13"/>
  <c r="J229" i="13"/>
  <c r="J72" i="13"/>
  <c r="J92" i="13"/>
  <c r="J160" i="13"/>
  <c r="J140" i="13"/>
  <c r="J82" i="13"/>
  <c r="J105" i="13"/>
  <c r="J181" i="13"/>
  <c r="J114" i="13"/>
  <c r="J206" i="13"/>
  <c r="J135" i="13"/>
  <c r="J177" i="13"/>
  <c r="J207" i="13"/>
  <c r="J136" i="13"/>
  <c r="J209" i="13"/>
  <c r="J250" i="13"/>
  <c r="J150" i="13"/>
  <c r="J232" i="13"/>
  <c r="J241" i="13"/>
  <c r="J124" i="13"/>
  <c r="J218" i="13"/>
  <c r="J33" i="13"/>
  <c r="I28" i="13"/>
  <c r="I65" i="13"/>
  <c r="I16" i="13"/>
  <c r="I13" i="13"/>
  <c r="I29" i="13"/>
  <c r="I84" i="13"/>
  <c r="I66" i="13"/>
  <c r="I54" i="13"/>
  <c r="I76" i="13"/>
  <c r="I95" i="13"/>
  <c r="I229" i="13"/>
  <c r="I72" i="13"/>
  <c r="I92" i="13"/>
  <c r="I160" i="13"/>
  <c r="I140" i="13"/>
  <c r="I82" i="13"/>
  <c r="I105" i="13"/>
  <c r="I181" i="13"/>
  <c r="I114" i="13"/>
  <c r="I206" i="13"/>
  <c r="I135" i="13"/>
  <c r="I177" i="13"/>
  <c r="I207" i="13"/>
  <c r="I136" i="13"/>
  <c r="I209" i="13"/>
  <c r="I250" i="13"/>
  <c r="J239" i="13"/>
  <c r="J21" i="13"/>
  <c r="J42" i="13"/>
  <c r="J70" i="13"/>
  <c r="J50" i="13"/>
  <c r="J34" i="13"/>
  <c r="J47" i="13"/>
  <c r="J62" i="13"/>
  <c r="J63" i="13"/>
  <c r="J67" i="13"/>
  <c r="J23" i="13"/>
  <c r="J89" i="13"/>
  <c r="J103" i="13"/>
  <c r="J102" i="13"/>
  <c r="J93" i="13"/>
  <c r="J106" i="13"/>
  <c r="J170" i="13"/>
  <c r="J144" i="13"/>
  <c r="J257" i="13"/>
  <c r="J157" i="13"/>
  <c r="J187" i="13"/>
  <c r="J195" i="13"/>
  <c r="J184" i="13"/>
  <c r="J193" i="13"/>
  <c r="J185" i="13"/>
  <c r="J213" i="13"/>
  <c r="J182" i="13"/>
  <c r="J227" i="13"/>
  <c r="J233" i="13"/>
  <c r="J53" i="13"/>
  <c r="J245" i="13"/>
  <c r="J186" i="13"/>
  <c r="J259" i="13"/>
  <c r="I21" i="13"/>
  <c r="I42" i="13"/>
  <c r="I70" i="13"/>
  <c r="I50" i="13"/>
  <c r="I34" i="13"/>
  <c r="I47" i="13"/>
  <c r="I62" i="13"/>
  <c r="I63" i="13"/>
  <c r="I67" i="13"/>
  <c r="I23" i="13"/>
  <c r="I89" i="13"/>
  <c r="I103" i="13"/>
  <c r="I102" i="13"/>
  <c r="I93" i="13"/>
  <c r="I106" i="13"/>
  <c r="I170" i="13"/>
  <c r="I144" i="13"/>
  <c r="I257" i="13"/>
  <c r="I157" i="13"/>
  <c r="I187" i="13"/>
  <c r="I195" i="13"/>
  <c r="I184" i="13"/>
  <c r="I193" i="13"/>
  <c r="I185" i="13"/>
  <c r="I213" i="13"/>
  <c r="I182" i="13"/>
  <c r="I227" i="13"/>
  <c r="I233" i="13"/>
  <c r="I53" i="13"/>
  <c r="I245" i="13"/>
  <c r="I186" i="13"/>
  <c r="I259" i="13"/>
  <c r="I239" i="13"/>
  <c r="J19" i="13"/>
  <c r="J183" i="13"/>
  <c r="J242" i="13"/>
  <c r="J8" i="13"/>
  <c r="J237" i="13"/>
  <c r="J14" i="13"/>
  <c r="J38" i="13"/>
  <c r="J17" i="13"/>
  <c r="J35" i="13"/>
  <c r="J48" i="13"/>
  <c r="J79" i="13"/>
  <c r="J68" i="13"/>
  <c r="J41" i="13"/>
  <c r="J115" i="13"/>
  <c r="J85" i="13"/>
  <c r="J91" i="13"/>
  <c r="J64" i="13"/>
  <c r="J113" i="13"/>
  <c r="J80" i="13"/>
  <c r="J100" i="13"/>
  <c r="J133" i="13"/>
  <c r="J143" i="13"/>
  <c r="J169" i="13"/>
  <c r="J164" i="13"/>
  <c r="J126" i="13"/>
  <c r="J145" i="13"/>
  <c r="J208" i="13"/>
  <c r="J221" i="13"/>
  <c r="J210" i="13"/>
  <c r="J236" i="13"/>
  <c r="J201" i="13"/>
  <c r="J234" i="13"/>
  <c r="J212" i="13"/>
  <c r="J246" i="13"/>
  <c r="J251" i="13"/>
  <c r="J261" i="13"/>
  <c r="I8" i="13"/>
  <c r="I237" i="13"/>
  <c r="I14" i="13"/>
  <c r="I38" i="13"/>
  <c r="I17" i="13"/>
  <c r="I35" i="13"/>
  <c r="I48" i="13"/>
  <c r="I79" i="13"/>
  <c r="I68" i="13"/>
  <c r="I41" i="13"/>
  <c r="I115" i="13"/>
  <c r="I85" i="13"/>
  <c r="I91" i="13"/>
  <c r="I64" i="13"/>
  <c r="I113" i="13"/>
  <c r="I80" i="13"/>
  <c r="I100" i="13"/>
  <c r="I133" i="13"/>
  <c r="I143" i="13"/>
  <c r="I169" i="13"/>
  <c r="I164" i="13"/>
  <c r="I126" i="13"/>
  <c r="I145" i="13"/>
  <c r="I208" i="13"/>
  <c r="I221" i="13"/>
  <c r="I210" i="13"/>
  <c r="I236" i="13"/>
  <c r="I201" i="13"/>
  <c r="I234" i="13"/>
  <c r="I212" i="13"/>
  <c r="I246" i="13"/>
  <c r="I251" i="13"/>
  <c r="I261" i="13"/>
  <c r="I166" i="13"/>
  <c r="I258" i="13"/>
  <c r="I220" i="13"/>
  <c r="I211" i="13"/>
  <c r="I262" i="13"/>
  <c r="J22" i="13"/>
  <c r="J86" i="13"/>
  <c r="J39" i="13"/>
  <c r="J75" i="13"/>
  <c r="J96" i="13"/>
  <c r="J81" i="13"/>
  <c r="J97" i="13"/>
  <c r="J148" i="13"/>
  <c r="J199" i="13"/>
  <c r="J162" i="13"/>
  <c r="J202" i="13"/>
  <c r="J180" i="13"/>
  <c r="J228" i="13"/>
  <c r="J158" i="13"/>
  <c r="J5" i="13"/>
  <c r="J10" i="13"/>
  <c r="J20" i="13"/>
  <c r="J32" i="13"/>
  <c r="J27" i="13"/>
  <c r="J43" i="13"/>
  <c r="J52" i="13"/>
  <c r="J77" i="13"/>
  <c r="J40" i="13"/>
  <c r="J57" i="13"/>
  <c r="J49" i="13"/>
  <c r="J90" i="13"/>
  <c r="J73" i="13"/>
  <c r="J109" i="13"/>
  <c r="J188" i="13"/>
  <c r="J138" i="13"/>
  <c r="J99" i="13"/>
  <c r="J153" i="13"/>
  <c r="J224" i="13"/>
  <c r="J128" i="13"/>
  <c r="J147" i="13"/>
  <c r="J165" i="13"/>
  <c r="J166" i="13"/>
  <c r="J203" i="13"/>
  <c r="J216" i="13"/>
  <c r="J204" i="13"/>
  <c r="J258" i="13"/>
  <c r="J163" i="13"/>
  <c r="J220" i="13"/>
  <c r="J151" i="13"/>
  <c r="J211" i="13"/>
  <c r="J252" i="13"/>
  <c r="J262" i="13"/>
  <c r="I5" i="13"/>
  <c r="I10" i="13"/>
  <c r="I20" i="13"/>
  <c r="I32" i="13"/>
  <c r="I27" i="13"/>
  <c r="I43" i="13"/>
  <c r="I52" i="13"/>
  <c r="I77" i="13"/>
  <c r="I40" i="13"/>
  <c r="I57" i="13"/>
  <c r="I49" i="13"/>
  <c r="I90" i="13"/>
  <c r="I73" i="13"/>
  <c r="I109" i="13"/>
  <c r="I188" i="13"/>
  <c r="I138" i="13"/>
  <c r="I99" i="13"/>
  <c r="I153" i="13"/>
  <c r="I224" i="13"/>
  <c r="I128" i="13"/>
  <c r="I147" i="13"/>
  <c r="I165" i="13"/>
  <c r="I203" i="13"/>
  <c r="I216" i="13"/>
  <c r="I204" i="13"/>
  <c r="I163" i="13"/>
  <c r="I151" i="13"/>
  <c r="I252" i="13"/>
  <c r="J37" i="13"/>
  <c r="J56" i="13"/>
  <c r="J110" i="13"/>
  <c r="J69" i="13"/>
  <c r="J139" i="13"/>
  <c r="J127" i="13"/>
  <c r="J167" i="13"/>
  <c r="J194" i="13"/>
  <c r="J217" i="13"/>
  <c r="J197" i="13"/>
  <c r="J179" i="13"/>
  <c r="J117" i="13"/>
  <c r="J235" i="13"/>
  <c r="J253" i="13"/>
  <c r="J7" i="13"/>
  <c r="J152" i="13"/>
  <c r="J26" i="13"/>
  <c r="J24" i="13"/>
  <c r="J36" i="13"/>
  <c r="J51" i="13"/>
  <c r="J46" i="13"/>
  <c r="J59" i="13"/>
  <c r="J58" i="13"/>
  <c r="J149" i="13"/>
  <c r="J78" i="13"/>
  <c r="J31" i="13"/>
  <c r="J108" i="13"/>
  <c r="J175" i="13"/>
  <c r="J87" i="13"/>
  <c r="J130" i="13"/>
  <c r="J219" i="13"/>
  <c r="J134" i="13"/>
  <c r="J132" i="13"/>
  <c r="J142" i="13"/>
  <c r="J176" i="13"/>
  <c r="J156" i="13"/>
  <c r="J173" i="13"/>
  <c r="J190" i="13"/>
  <c r="J215" i="13"/>
  <c r="J222" i="13"/>
  <c r="J223" i="13"/>
  <c r="J214" i="13"/>
  <c r="J161" i="13"/>
  <c r="J243" i="13"/>
  <c r="J247" i="13"/>
  <c r="J254" i="13"/>
  <c r="J264" i="13"/>
  <c r="I7" i="13"/>
  <c r="I152" i="13"/>
  <c r="I26" i="13"/>
  <c r="I24" i="13"/>
  <c r="I36" i="13"/>
  <c r="I51" i="13"/>
  <c r="I46" i="13"/>
  <c r="I59" i="13"/>
  <c r="I58" i="13"/>
  <c r="I149" i="13"/>
  <c r="I78" i="13"/>
  <c r="I31" i="13"/>
  <c r="I108" i="13"/>
  <c r="I175" i="13"/>
  <c r="I87" i="13"/>
  <c r="I130" i="13"/>
  <c r="J11" i="13"/>
  <c r="J12" i="13"/>
  <c r="J15" i="13"/>
  <c r="J30" i="13"/>
  <c r="J44" i="13"/>
  <c r="J83" i="13"/>
  <c r="J45" i="13"/>
  <c r="J55" i="13"/>
  <c r="J118" i="13"/>
  <c r="J61" i="13"/>
  <c r="J119" i="13"/>
  <c r="J74" i="13"/>
  <c r="J88" i="13"/>
  <c r="J260" i="13"/>
  <c r="J107" i="13"/>
  <c r="J154" i="13"/>
  <c r="J121" i="13"/>
  <c r="J178" i="13"/>
  <c r="J116" i="13"/>
  <c r="J123" i="13"/>
  <c r="J205" i="13"/>
  <c r="J137" i="13"/>
  <c r="J196" i="13"/>
  <c r="J191" i="13"/>
  <c r="J249" i="13"/>
  <c r="J189" i="13"/>
  <c r="J226" i="13"/>
  <c r="J231" i="13"/>
  <c r="J240" i="13"/>
  <c r="J159" i="13"/>
  <c r="J192" i="13"/>
  <c r="J256" i="13"/>
  <c r="J266" i="13"/>
  <c r="I11" i="13"/>
  <c r="I12" i="13"/>
  <c r="I15" i="13"/>
  <c r="I30" i="13"/>
  <c r="I44" i="13"/>
  <c r="I83" i="13"/>
  <c r="I45" i="13"/>
  <c r="I55" i="13"/>
  <c r="I118" i="13"/>
  <c r="I61" i="13"/>
  <c r="I119" i="13"/>
  <c r="I74" i="13"/>
  <c r="I88" i="13"/>
  <c r="I260" i="13"/>
  <c r="I107" i="13"/>
  <c r="I154" i="13"/>
  <c r="I121" i="13"/>
  <c r="I178" i="13"/>
  <c r="I116" i="13"/>
  <c r="I123" i="13"/>
  <c r="I205" i="13"/>
  <c r="I137" i="13"/>
  <c r="I196" i="13"/>
  <c r="I191" i="13"/>
  <c r="I249" i="13"/>
  <c r="I189" i="13"/>
  <c r="I226" i="13"/>
  <c r="I231" i="13"/>
  <c r="I240" i="13"/>
  <c r="I159" i="13"/>
  <c r="I192" i="13"/>
  <c r="I256" i="13"/>
  <c r="I266" i="13"/>
  <c r="J6" i="13"/>
  <c r="J60" i="13"/>
  <c r="J171" i="13"/>
  <c r="J200" i="13"/>
  <c r="J263" i="13"/>
  <c r="I18" i="13"/>
  <c r="I104" i="13"/>
  <c r="I112" i="13"/>
  <c r="I131" i="13"/>
  <c r="I132" i="13"/>
  <c r="I183" i="13"/>
  <c r="I198" i="13"/>
  <c r="I223" i="13"/>
  <c r="I161" i="13"/>
  <c r="I247" i="13"/>
  <c r="I264" i="13"/>
  <c r="J94" i="13"/>
  <c r="I9" i="13"/>
  <c r="I155" i="13"/>
  <c r="I129" i="13"/>
  <c r="I214" i="13"/>
  <c r="J25" i="13"/>
  <c r="I56" i="13"/>
  <c r="I162" i="13"/>
  <c r="I230" i="13"/>
  <c r="I125" i="13"/>
  <c r="I202" i="13"/>
  <c r="I33" i="13"/>
  <c r="J131" i="13"/>
  <c r="I75" i="13"/>
  <c r="I111" i="13"/>
  <c r="I158" i="13"/>
  <c r="J71" i="13"/>
  <c r="J146" i="13"/>
  <c r="J168" i="13"/>
  <c r="J265" i="13"/>
  <c r="I37" i="13"/>
  <c r="I110" i="13"/>
  <c r="I139" i="13"/>
  <c r="I148" i="13"/>
  <c r="I98" i="13"/>
  <c r="I156" i="13"/>
  <c r="I179" i="13"/>
  <c r="I225" i="13"/>
  <c r="I238" i="13"/>
  <c r="I248" i="13"/>
  <c r="I265" i="13"/>
  <c r="I218" i="13"/>
  <c r="I242" i="13"/>
  <c r="J122" i="13"/>
  <c r="J120" i="13"/>
  <c r="J98" i="13"/>
  <c r="J225" i="13"/>
  <c r="I172" i="13"/>
  <c r="I60" i="13"/>
  <c r="I94" i="13"/>
  <c r="I219" i="13"/>
  <c r="I217" i="13"/>
  <c r="I141" i="13"/>
  <c r="I215" i="13"/>
  <c r="I150" i="13"/>
  <c r="I241" i="13"/>
  <c r="J172" i="13"/>
  <c r="J238" i="13"/>
  <c r="I71" i="13"/>
  <c r="I173" i="13"/>
  <c r="I243" i="13"/>
  <c r="J141" i="13"/>
  <c r="I19" i="13"/>
  <c r="I127" i="13"/>
  <c r="I174" i="13"/>
  <c r="I244" i="13"/>
  <c r="I120" i="13"/>
  <c r="I146" i="13"/>
  <c r="I232" i="13"/>
  <c r="J255" i="13"/>
  <c r="I86" i="13"/>
  <c r="I194" i="13"/>
  <c r="I235" i="13"/>
  <c r="J18" i="13"/>
  <c r="J112" i="13"/>
  <c r="J129" i="13"/>
  <c r="J230" i="13"/>
  <c r="I22" i="13"/>
  <c r="I39" i="13"/>
  <c r="I96" i="13"/>
  <c r="I97" i="13"/>
  <c r="I171" i="13"/>
  <c r="I142" i="13"/>
  <c r="I197" i="13"/>
  <c r="I200" i="13"/>
  <c r="I228" i="13"/>
  <c r="I253" i="13"/>
  <c r="J111" i="13"/>
  <c r="I25" i="13"/>
  <c r="I199" i="13"/>
  <c r="I180" i="13"/>
  <c r="I254" i="13"/>
  <c r="J155" i="13"/>
  <c r="J244" i="13"/>
  <c r="I69" i="13"/>
  <c r="I134" i="13"/>
  <c r="I222" i="13"/>
  <c r="I255" i="13"/>
  <c r="I122" i="13"/>
  <c r="I176" i="13"/>
  <c r="I124" i="13"/>
  <c r="J104" i="13"/>
  <c r="I167" i="13"/>
  <c r="I117" i="13"/>
  <c r="J125" i="13"/>
  <c r="J101" i="13"/>
  <c r="J174" i="13"/>
  <c r="J248" i="13"/>
  <c r="I101" i="13"/>
  <c r="I168" i="13"/>
  <c r="J198" i="13"/>
  <c r="I81" i="13"/>
  <c r="I190" i="13"/>
  <c r="I263" i="13"/>
  <c r="H7" i="27"/>
  <c r="J267" i="13" l="1"/>
  <c r="I267" i="13"/>
  <c r="H5" i="26"/>
  <c r="I6" i="26"/>
  <c r="H7" i="26"/>
  <c r="B8" i="26"/>
  <c r="G5" i="25" l="1"/>
  <c r="G6" i="25"/>
  <c r="G8" i="25"/>
  <c r="G9" i="25"/>
  <c r="G10" i="25"/>
  <c r="G11" i="25"/>
  <c r="G12" i="25"/>
  <c r="E5" i="25"/>
  <c r="E6" i="25"/>
  <c r="E7" i="25"/>
  <c r="E8" i="25"/>
  <c r="E9" i="25"/>
  <c r="E10" i="25"/>
  <c r="E11" i="25"/>
  <c r="E12" i="25"/>
  <c r="E4" i="25"/>
  <c r="C5" i="25"/>
  <c r="C6" i="25"/>
  <c r="C7" i="25"/>
  <c r="C8" i="25"/>
  <c r="C9" i="25"/>
  <c r="C10" i="25"/>
  <c r="C11" i="25"/>
  <c r="C12" i="25"/>
  <c r="I12" i="25"/>
  <c r="H12" i="25"/>
  <c r="I11" i="25"/>
  <c r="H11" i="25"/>
  <c r="I10" i="25"/>
  <c r="H10" i="25"/>
  <c r="I8" i="25"/>
  <c r="H8" i="25"/>
  <c r="I7" i="25"/>
  <c r="H7" i="25"/>
  <c r="I6" i="25"/>
  <c r="H6" i="25"/>
  <c r="I5" i="25"/>
  <c r="H5" i="25"/>
  <c r="E12" i="24"/>
  <c r="C10" i="24"/>
  <c r="I12" i="24"/>
  <c r="H12" i="24"/>
  <c r="I11" i="24"/>
  <c r="H11" i="24"/>
  <c r="I10" i="24"/>
  <c r="H10" i="24"/>
  <c r="I8" i="24"/>
  <c r="H8" i="24"/>
  <c r="I7" i="24"/>
  <c r="H7" i="24"/>
  <c r="G244" i="14"/>
  <c r="E228" i="14"/>
  <c r="B267" i="14"/>
  <c r="I267" i="14" s="1"/>
  <c r="G266" i="14"/>
  <c r="G241" i="14"/>
  <c r="G265" i="14"/>
  <c r="G264" i="14"/>
  <c r="G242" i="14"/>
  <c r="G262" i="14"/>
  <c r="G261" i="14"/>
  <c r="E261" i="14"/>
  <c r="G237" i="14"/>
  <c r="G259" i="14"/>
  <c r="G258" i="14"/>
  <c r="G256" i="14"/>
  <c r="G254" i="14"/>
  <c r="G253" i="14"/>
  <c r="G252" i="14"/>
  <c r="G251" i="14"/>
  <c r="G250" i="14"/>
  <c r="G249" i="14"/>
  <c r="G248" i="14"/>
  <c r="G247" i="14"/>
  <c r="G260" i="14"/>
  <c r="G230" i="14"/>
  <c r="G263" i="14"/>
  <c r="G240" i="14"/>
  <c r="G239" i="14"/>
  <c r="G224" i="14"/>
  <c r="G233" i="14"/>
  <c r="G236" i="14"/>
  <c r="G243" i="14"/>
  <c r="G257" i="14"/>
  <c r="G245" i="14"/>
  <c r="G238" i="14"/>
  <c r="E238" i="14"/>
  <c r="G217" i="14"/>
  <c r="G219" i="14"/>
  <c r="G228" i="14"/>
  <c r="G208" i="14"/>
  <c r="G214" i="14"/>
  <c r="G222" i="14"/>
  <c r="G229" i="14"/>
  <c r="E229" i="14"/>
  <c r="G232" i="14"/>
  <c r="G223" i="14"/>
  <c r="G216" i="14"/>
  <c r="G220" i="14"/>
  <c r="G205" i="14"/>
  <c r="G186" i="14"/>
  <c r="G212" i="14"/>
  <c r="G196" i="14"/>
  <c r="G204" i="14"/>
  <c r="G234" i="14"/>
  <c r="G235" i="14"/>
  <c r="G225" i="14"/>
  <c r="G207" i="14"/>
  <c r="E207" i="14"/>
  <c r="G213" i="14"/>
  <c r="G218" i="14"/>
  <c r="G215" i="14"/>
  <c r="G211" i="14"/>
  <c r="E211" i="14"/>
  <c r="G199" i="14"/>
  <c r="G185" i="14"/>
  <c r="G203" i="14"/>
  <c r="G231" i="14"/>
  <c r="G161" i="14"/>
  <c r="G202" i="14"/>
  <c r="G191" i="14"/>
  <c r="G210" i="14"/>
  <c r="G183" i="14"/>
  <c r="G197" i="14"/>
  <c r="G226" i="14"/>
  <c r="G198" i="14"/>
  <c r="G209" i="14"/>
  <c r="G190" i="14"/>
  <c r="G246" i="14"/>
  <c r="G153" i="14"/>
  <c r="G221" i="14"/>
  <c r="G175" i="14"/>
  <c r="G200" i="14"/>
  <c r="G194" i="14"/>
  <c r="G158" i="14"/>
  <c r="E158" i="14"/>
  <c r="G193" i="14"/>
  <c r="G188" i="14"/>
  <c r="E188" i="14"/>
  <c r="G179" i="14"/>
  <c r="G163" i="14"/>
  <c r="G170" i="14"/>
  <c r="G178" i="14"/>
  <c r="G227" i="14"/>
  <c r="G176" i="14"/>
  <c r="G195" i="14"/>
  <c r="G206" i="14"/>
  <c r="G192" i="14"/>
  <c r="G177" i="14"/>
  <c r="G173" i="14"/>
  <c r="G157" i="14"/>
  <c r="G165" i="14"/>
  <c r="E165" i="14"/>
  <c r="G182" i="14"/>
  <c r="G141" i="14"/>
  <c r="G155" i="14"/>
  <c r="E155" i="14"/>
  <c r="G184" i="14"/>
  <c r="G174" i="14"/>
  <c r="G168" i="14"/>
  <c r="G169" i="14"/>
  <c r="G85" i="14"/>
  <c r="G180" i="14"/>
  <c r="G162" i="14"/>
  <c r="E162" i="14"/>
  <c r="G152" i="14"/>
  <c r="G181" i="14"/>
  <c r="E181" i="14"/>
  <c r="G172" i="14"/>
  <c r="G150" i="14"/>
  <c r="G164" i="14"/>
  <c r="G147" i="14"/>
  <c r="G156" i="14"/>
  <c r="G201" i="14"/>
  <c r="G166" i="14"/>
  <c r="E166" i="14"/>
  <c r="G113" i="14"/>
  <c r="G124" i="14"/>
  <c r="G154" i="14"/>
  <c r="G146" i="14"/>
  <c r="G159" i="14"/>
  <c r="G142" i="14"/>
  <c r="G133" i="14"/>
  <c r="G160" i="14"/>
  <c r="G145" i="14"/>
  <c r="G132" i="14"/>
  <c r="G187" i="14"/>
  <c r="G134" i="14"/>
  <c r="E134" i="14"/>
  <c r="G62" i="14"/>
  <c r="G135" i="14"/>
  <c r="G151" i="14"/>
  <c r="G144" i="14"/>
  <c r="G125" i="14"/>
  <c r="G117" i="14"/>
  <c r="E117" i="14"/>
  <c r="G109" i="14"/>
  <c r="G140" i="14"/>
  <c r="G137" i="14"/>
  <c r="G138" i="14"/>
  <c r="E138" i="14"/>
  <c r="G93" i="14"/>
  <c r="G116" i="14"/>
  <c r="E116" i="14"/>
  <c r="G130" i="14"/>
  <c r="G131" i="14"/>
  <c r="E131" i="14"/>
  <c r="G111" i="14"/>
  <c r="G115" i="14"/>
  <c r="E115" i="14"/>
  <c r="G189" i="14"/>
  <c r="G128" i="14"/>
  <c r="G84" i="14"/>
  <c r="G126" i="14"/>
  <c r="G104" i="14"/>
  <c r="G118" i="14"/>
  <c r="E118" i="14"/>
  <c r="G171" i="14"/>
  <c r="G120" i="14"/>
  <c r="G149" i="14"/>
  <c r="G122" i="14"/>
  <c r="E122" i="14"/>
  <c r="G121" i="14"/>
  <c r="G89" i="14"/>
  <c r="E89" i="14"/>
  <c r="G108" i="14"/>
  <c r="G92" i="14"/>
  <c r="E92" i="14"/>
  <c r="G129" i="14"/>
  <c r="G101" i="14"/>
  <c r="E101" i="14"/>
  <c r="G107" i="14"/>
  <c r="G112" i="14"/>
  <c r="G70" i="14"/>
  <c r="E70" i="14"/>
  <c r="G123" i="14"/>
  <c r="G96" i="14"/>
  <c r="G100" i="14"/>
  <c r="G95" i="14"/>
  <c r="E95" i="14"/>
  <c r="G110" i="14"/>
  <c r="G105" i="14"/>
  <c r="E105" i="14"/>
  <c r="G99" i="14"/>
  <c r="G136" i="14"/>
  <c r="E136" i="14"/>
  <c r="G114" i="14"/>
  <c r="G83" i="14"/>
  <c r="E83" i="14"/>
  <c r="G143" i="14"/>
  <c r="G103" i="14"/>
  <c r="E103" i="14"/>
  <c r="G119" i="14"/>
  <c r="G77" i="14"/>
  <c r="E77" i="14"/>
  <c r="G61" i="14"/>
  <c r="G97" i="14"/>
  <c r="E97" i="14"/>
  <c r="G56" i="14"/>
  <c r="G167" i="14"/>
  <c r="E167" i="14"/>
  <c r="G81" i="14"/>
  <c r="G94" i="14"/>
  <c r="E94" i="14"/>
  <c r="G75" i="14"/>
  <c r="G98" i="14"/>
  <c r="E98" i="14"/>
  <c r="G90" i="14"/>
  <c r="G106" i="14"/>
  <c r="E106" i="14"/>
  <c r="G139" i="14"/>
  <c r="G102" i="14"/>
  <c r="E102" i="14"/>
  <c r="G91" i="14"/>
  <c r="G76" i="14"/>
  <c r="E76" i="14"/>
  <c r="G79" i="14"/>
  <c r="G127" i="14"/>
  <c r="E127" i="14"/>
  <c r="G58" i="14"/>
  <c r="G55" i="14"/>
  <c r="E55" i="14"/>
  <c r="G16" i="14"/>
  <c r="G72" i="14"/>
  <c r="E72" i="14"/>
  <c r="G88" i="14"/>
  <c r="G57" i="14"/>
  <c r="E57" i="14"/>
  <c r="G69" i="14"/>
  <c r="G78" i="14"/>
  <c r="E78" i="14"/>
  <c r="G86" i="14"/>
  <c r="G80" i="14"/>
  <c r="E80" i="14"/>
  <c r="G59" i="14"/>
  <c r="G41" i="14"/>
  <c r="E41" i="14"/>
  <c r="G52" i="14"/>
  <c r="G34" i="14"/>
  <c r="E34" i="14"/>
  <c r="G74" i="14"/>
  <c r="G21" i="14"/>
  <c r="E21" i="14"/>
  <c r="G87" i="14"/>
  <c r="G65" i="14"/>
  <c r="E65" i="14"/>
  <c r="G63" i="14"/>
  <c r="G40" i="14"/>
  <c r="E40" i="14"/>
  <c r="G64" i="14"/>
  <c r="G66" i="14"/>
  <c r="E66" i="14"/>
  <c r="G73" i="14"/>
  <c r="G49" i="14"/>
  <c r="E49" i="14"/>
  <c r="C49" i="14"/>
  <c r="G46" i="14"/>
  <c r="E46" i="14"/>
  <c r="G68" i="14"/>
  <c r="G35" i="14"/>
  <c r="G45" i="14"/>
  <c r="G50" i="14"/>
  <c r="E50" i="14"/>
  <c r="G71" i="14"/>
  <c r="G53" i="14"/>
  <c r="G51" i="14"/>
  <c r="G39" i="14"/>
  <c r="E39" i="14"/>
  <c r="G44" i="14"/>
  <c r="G67" i="14"/>
  <c r="G54" i="14"/>
  <c r="G48" i="14"/>
  <c r="E48" i="14"/>
  <c r="G42" i="14"/>
  <c r="G60" i="14"/>
  <c r="G38" i="14"/>
  <c r="G43" i="14"/>
  <c r="E43" i="14"/>
  <c r="G12" i="14"/>
  <c r="G148" i="14"/>
  <c r="G32" i="14"/>
  <c r="G36" i="14"/>
  <c r="E36" i="14"/>
  <c r="G47" i="14"/>
  <c r="G37" i="14"/>
  <c r="G27" i="14"/>
  <c r="G33" i="14"/>
  <c r="E33" i="14"/>
  <c r="G82" i="14"/>
  <c r="G28" i="14"/>
  <c r="G7" i="14"/>
  <c r="G9" i="14"/>
  <c r="E9" i="14"/>
  <c r="G31" i="14"/>
  <c r="G26" i="14"/>
  <c r="G29" i="14"/>
  <c r="G20" i="14"/>
  <c r="E20" i="14"/>
  <c r="G30" i="14"/>
  <c r="G24" i="14"/>
  <c r="G25" i="14"/>
  <c r="G22" i="14"/>
  <c r="E22" i="14"/>
  <c r="G19" i="14"/>
  <c r="G23" i="14"/>
  <c r="G14" i="14"/>
  <c r="G17" i="14"/>
  <c r="E17" i="14"/>
  <c r="C17" i="14"/>
  <c r="G15" i="14"/>
  <c r="G18" i="14"/>
  <c r="E18" i="14"/>
  <c r="G13" i="14"/>
  <c r="G6" i="14"/>
  <c r="E6" i="14"/>
  <c r="G11" i="14"/>
  <c r="E5" i="14"/>
  <c r="G8" i="14"/>
  <c r="G10" i="14"/>
  <c r="E10" i="14"/>
  <c r="G156" i="15"/>
  <c r="G46" i="15"/>
  <c r="G92" i="15"/>
  <c r="G165" i="15"/>
  <c r="G123" i="15"/>
  <c r="G226" i="15"/>
  <c r="G25" i="15"/>
  <c r="G141" i="15"/>
  <c r="G94" i="15"/>
  <c r="G133" i="15"/>
  <c r="G145" i="15"/>
  <c r="G132" i="15"/>
  <c r="G148" i="15"/>
  <c r="G117" i="15"/>
  <c r="G67" i="15"/>
  <c r="G98" i="15"/>
  <c r="G143" i="15"/>
  <c r="G129" i="15"/>
  <c r="G70" i="15"/>
  <c r="G41" i="15"/>
  <c r="G27" i="15"/>
  <c r="G10" i="15"/>
  <c r="G23" i="15"/>
  <c r="G83" i="15"/>
  <c r="G147" i="15"/>
  <c r="G53" i="15"/>
  <c r="G48" i="15"/>
  <c r="G81" i="15"/>
  <c r="G170" i="15"/>
  <c r="G158" i="15"/>
  <c r="G115" i="15"/>
  <c r="G68" i="15"/>
  <c r="G85" i="15"/>
  <c r="G75" i="15"/>
  <c r="G24" i="15"/>
  <c r="G61" i="15"/>
  <c r="G60" i="15"/>
  <c r="G50" i="15"/>
  <c r="G33" i="15"/>
  <c r="G35" i="15"/>
  <c r="G56" i="15"/>
  <c r="G43" i="15"/>
  <c r="G125" i="15"/>
  <c r="G224" i="15"/>
  <c r="G223" i="15"/>
  <c r="G13" i="15"/>
  <c r="G171" i="15"/>
  <c r="G111" i="15"/>
  <c r="G140" i="15"/>
  <c r="G36" i="15"/>
  <c r="G95" i="15"/>
  <c r="G18" i="15"/>
  <c r="G32" i="15"/>
  <c r="G221" i="15"/>
  <c r="G20" i="15"/>
  <c r="G107" i="15"/>
  <c r="G52" i="15"/>
  <c r="G17" i="15"/>
  <c r="G90" i="15"/>
  <c r="G59" i="15"/>
  <c r="G176" i="15"/>
  <c r="G108" i="15"/>
  <c r="G220" i="15"/>
  <c r="G12" i="15"/>
  <c r="G161" i="15"/>
  <c r="G97" i="15"/>
  <c r="G188" i="15"/>
  <c r="G219" i="15"/>
  <c r="G6" i="15"/>
  <c r="G49" i="15"/>
  <c r="G130" i="15"/>
  <c r="G112" i="15"/>
  <c r="G96" i="15"/>
  <c r="G136" i="15"/>
  <c r="G16" i="15"/>
  <c r="G186" i="15"/>
  <c r="G164" i="15"/>
  <c r="G172" i="15"/>
  <c r="G195" i="15"/>
  <c r="G126" i="15"/>
  <c r="G155" i="15"/>
  <c r="G91" i="15"/>
  <c r="G31" i="15"/>
  <c r="G8" i="15"/>
  <c r="G80" i="15"/>
  <c r="G217" i="15"/>
  <c r="G9" i="15"/>
  <c r="G179" i="15"/>
  <c r="G110" i="15"/>
  <c r="G216" i="15"/>
  <c r="G74" i="15"/>
  <c r="G55" i="15"/>
  <c r="G215" i="15"/>
  <c r="G214" i="15"/>
  <c r="G21" i="15"/>
  <c r="G168" i="15"/>
  <c r="G69" i="15"/>
  <c r="G66" i="15"/>
  <c r="G178" i="15"/>
  <c r="G213" i="15"/>
  <c r="G99" i="15"/>
  <c r="G157" i="15"/>
  <c r="G104" i="15"/>
  <c r="G72" i="15"/>
  <c r="G86" i="15"/>
  <c r="G212" i="15"/>
  <c r="G139" i="15"/>
  <c r="G211" i="15"/>
  <c r="G93" i="15"/>
  <c r="G192" i="15"/>
  <c r="G210" i="15"/>
  <c r="G131" i="15"/>
  <c r="G209" i="15"/>
  <c r="G183" i="15"/>
  <c r="G34" i="15"/>
  <c r="G5" i="15"/>
  <c r="G208" i="15"/>
  <c r="G207" i="15"/>
  <c r="G40" i="15"/>
  <c r="G62" i="15"/>
  <c r="G206" i="15"/>
  <c r="G29" i="15"/>
  <c r="G28" i="15"/>
  <c r="G205" i="15"/>
  <c r="G189" i="15"/>
  <c r="G102" i="15"/>
  <c r="G204" i="15"/>
  <c r="G119" i="15"/>
  <c r="G22" i="15"/>
  <c r="G182" i="15"/>
  <c r="G142" i="15"/>
  <c r="G105" i="15"/>
  <c r="G124" i="15"/>
  <c r="G203" i="15"/>
  <c r="G202" i="15"/>
  <c r="G162" i="15"/>
  <c r="G184" i="15"/>
  <c r="G187" i="15"/>
  <c r="G201" i="15"/>
  <c r="G194" i="15"/>
  <c r="G200" i="15"/>
  <c r="G39" i="15"/>
  <c r="G19" i="15"/>
  <c r="G77" i="15"/>
  <c r="G159" i="15"/>
  <c r="G144" i="15"/>
  <c r="G65" i="15"/>
  <c r="G174" i="15"/>
  <c r="G169" i="15"/>
  <c r="G120" i="15"/>
  <c r="G199" i="15"/>
  <c r="G177" i="15"/>
  <c r="G109" i="15"/>
  <c r="G47" i="15"/>
  <c r="G149" i="15"/>
  <c r="G193" i="15"/>
  <c r="G134" i="15"/>
  <c r="G153" i="15"/>
  <c r="G113" i="15"/>
  <c r="G26" i="15"/>
  <c r="G191" i="15"/>
  <c r="G190" i="15"/>
  <c r="G175" i="15"/>
  <c r="G38" i="15"/>
  <c r="G45" i="15"/>
  <c r="G198" i="15"/>
  <c r="G42" i="15"/>
  <c r="G197" i="15"/>
  <c r="G135" i="15"/>
  <c r="G137" i="15"/>
  <c r="G196" i="15"/>
  <c r="G30" i="15"/>
  <c r="G267" i="13"/>
  <c r="F267" i="13"/>
  <c r="D267" i="13"/>
  <c r="K267" i="13" s="1"/>
  <c r="D149" i="12"/>
  <c r="G9" i="12"/>
  <c r="G11" i="12"/>
  <c r="G12" i="12"/>
  <c r="G17" i="12"/>
  <c r="G19" i="12"/>
  <c r="G20" i="12"/>
  <c r="G25" i="12"/>
  <c r="G27" i="12"/>
  <c r="G28" i="12"/>
  <c r="G33" i="12"/>
  <c r="G35" i="12"/>
  <c r="G36" i="12"/>
  <c r="G41" i="12"/>
  <c r="G43" i="12"/>
  <c r="G44" i="12"/>
  <c r="G49" i="12"/>
  <c r="G51" i="12"/>
  <c r="G52" i="12"/>
  <c r="G57" i="12"/>
  <c r="G59" i="12"/>
  <c r="G60" i="12"/>
  <c r="G65" i="12"/>
  <c r="G67" i="12"/>
  <c r="G68" i="12"/>
  <c r="G73" i="12"/>
  <c r="G75" i="12"/>
  <c r="G76" i="12"/>
  <c r="G81" i="12"/>
  <c r="G83" i="12"/>
  <c r="G84" i="12"/>
  <c r="G89" i="12"/>
  <c r="G91" i="12"/>
  <c r="G92" i="12"/>
  <c r="G97" i="12"/>
  <c r="G99" i="12"/>
  <c r="G100" i="12"/>
  <c r="G105" i="12"/>
  <c r="G107" i="12"/>
  <c r="G108" i="12"/>
  <c r="G113" i="12"/>
  <c r="G115" i="12"/>
  <c r="G116" i="12"/>
  <c r="G121" i="12"/>
  <c r="G123" i="12"/>
  <c r="G124" i="12"/>
  <c r="G129" i="12"/>
  <c r="G131" i="12"/>
  <c r="G132" i="12"/>
  <c r="G137" i="12"/>
  <c r="G139" i="12"/>
  <c r="G140" i="12"/>
  <c r="G145" i="12"/>
  <c r="G147" i="12"/>
  <c r="G148" i="12"/>
  <c r="G149" i="12"/>
  <c r="B149" i="12"/>
  <c r="G4" i="11"/>
  <c r="G5" i="11"/>
  <c r="G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B189" i="11"/>
  <c r="I189" i="11" s="1"/>
  <c r="B252" i="54"/>
  <c r="D252" i="54" s="1"/>
  <c r="D4" i="9"/>
  <c r="D5" i="9"/>
  <c r="D6" i="9"/>
  <c r="D7" i="9"/>
  <c r="D8" i="9"/>
  <c r="D9" i="9"/>
  <c r="D10" i="9"/>
  <c r="D11" i="9"/>
  <c r="D12" i="9"/>
  <c r="D13" i="9"/>
  <c r="D14" i="9"/>
  <c r="D15" i="9"/>
  <c r="G7" i="8"/>
  <c r="G5" i="8"/>
  <c r="G6" i="8"/>
  <c r="G8" i="8"/>
  <c r="G9" i="8"/>
  <c r="G10" i="8"/>
  <c r="G12" i="8"/>
  <c r="G13" i="8"/>
  <c r="E5" i="8"/>
  <c r="E6" i="8"/>
  <c r="E7" i="8"/>
  <c r="E8" i="8"/>
  <c r="E9" i="8"/>
  <c r="E10" i="8"/>
  <c r="E11" i="8"/>
  <c r="E12" i="8"/>
  <c r="E13" i="8"/>
  <c r="E4" i="8"/>
  <c r="B14" i="8"/>
  <c r="C6" i="8" s="1"/>
  <c r="H12" i="8"/>
  <c r="H11" i="8"/>
  <c r="H10" i="8"/>
  <c r="H9" i="8"/>
  <c r="H8" i="8"/>
  <c r="H14" i="8" s="1"/>
  <c r="G5" i="7"/>
  <c r="G6" i="7"/>
  <c r="G7" i="7"/>
  <c r="G8" i="7"/>
  <c r="G9" i="7"/>
  <c r="G10" i="7"/>
  <c r="D11" i="7"/>
  <c r="H11" i="7" s="1"/>
  <c r="B11" i="7"/>
  <c r="C10" i="7" s="1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3" i="4"/>
  <c r="D3" i="4"/>
  <c r="E14" i="8" l="1"/>
  <c r="G11" i="7"/>
  <c r="C13" i="25"/>
  <c r="C31" i="12"/>
  <c r="I149" i="12"/>
  <c r="E11" i="12"/>
  <c r="H149" i="12"/>
  <c r="C120" i="12"/>
  <c r="C113" i="12"/>
  <c r="C47" i="12"/>
  <c r="C134" i="11"/>
  <c r="C142" i="11"/>
  <c r="C150" i="11"/>
  <c r="C158" i="11"/>
  <c r="C166" i="11"/>
  <c r="C174" i="11"/>
  <c r="C182" i="11"/>
  <c r="C156" i="11"/>
  <c r="C133" i="11"/>
  <c r="C157" i="11"/>
  <c r="C173" i="11"/>
  <c r="C135" i="11"/>
  <c r="C143" i="11"/>
  <c r="C151" i="11"/>
  <c r="C159" i="11"/>
  <c r="C167" i="11"/>
  <c r="C175" i="11"/>
  <c r="C183" i="11"/>
  <c r="C132" i="11"/>
  <c r="C140" i="11"/>
  <c r="C148" i="11"/>
  <c r="C164" i="11"/>
  <c r="C172" i="11"/>
  <c r="C180" i="11"/>
  <c r="C188" i="11"/>
  <c r="C141" i="11"/>
  <c r="C149" i="11"/>
  <c r="C165" i="11"/>
  <c r="C181" i="11"/>
  <c r="C136" i="11"/>
  <c r="C144" i="11"/>
  <c r="C152" i="11"/>
  <c r="C160" i="11"/>
  <c r="C168" i="11"/>
  <c r="C176" i="11"/>
  <c r="C184" i="11"/>
  <c r="C137" i="11"/>
  <c r="C145" i="11"/>
  <c r="C153" i="11"/>
  <c r="C161" i="11"/>
  <c r="C169" i="11"/>
  <c r="C177" i="11"/>
  <c r="C185" i="11"/>
  <c r="C138" i="11"/>
  <c r="C146" i="11"/>
  <c r="C154" i="11"/>
  <c r="C162" i="11"/>
  <c r="C170" i="11"/>
  <c r="C178" i="11"/>
  <c r="C186" i="11"/>
  <c r="C139" i="11"/>
  <c r="C147" i="11"/>
  <c r="C155" i="11"/>
  <c r="C163" i="11"/>
  <c r="C171" i="11"/>
  <c r="C179" i="11"/>
  <c r="C187" i="11"/>
  <c r="C98" i="11"/>
  <c r="G13" i="25"/>
  <c r="E13" i="25"/>
  <c r="C5" i="8"/>
  <c r="C145" i="12"/>
  <c r="C64" i="12"/>
  <c r="C135" i="12"/>
  <c r="C63" i="12"/>
  <c r="C104" i="12"/>
  <c r="C7" i="12"/>
  <c r="C89" i="12"/>
  <c r="C88" i="12"/>
  <c r="C79" i="12"/>
  <c r="C105" i="12"/>
  <c r="C48" i="12"/>
  <c r="C33" i="12"/>
  <c r="C23" i="12"/>
  <c r="C129" i="12"/>
  <c r="C72" i="12"/>
  <c r="C17" i="12"/>
  <c r="C26" i="11"/>
  <c r="C18" i="11"/>
  <c r="E189" i="11"/>
  <c r="C106" i="11"/>
  <c r="C173" i="14"/>
  <c r="C110" i="14"/>
  <c r="E260" i="14"/>
  <c r="E40" i="15"/>
  <c r="E55" i="15"/>
  <c r="E128" i="15"/>
  <c r="E39" i="15"/>
  <c r="E189" i="15"/>
  <c r="E89" i="15"/>
  <c r="E192" i="15"/>
  <c r="E73" i="15"/>
  <c r="E107" i="15"/>
  <c r="E15" i="15"/>
  <c r="E168" i="15"/>
  <c r="E126" i="15"/>
  <c r="E99" i="15"/>
  <c r="E6" i="15"/>
  <c r="E78" i="15"/>
  <c r="E156" i="15"/>
  <c r="E199" i="15"/>
  <c r="E71" i="15"/>
  <c r="E223" i="14"/>
  <c r="E200" i="14"/>
  <c r="E198" i="14"/>
  <c r="E161" i="14"/>
  <c r="E264" i="14"/>
  <c r="E254" i="14"/>
  <c r="E126" i="14"/>
  <c r="E144" i="14"/>
  <c r="E146" i="14"/>
  <c r="E227" i="14"/>
  <c r="E183" i="14"/>
  <c r="E203" i="14"/>
  <c r="E120" i="14"/>
  <c r="E140" i="14"/>
  <c r="E240" i="14"/>
  <c r="E128" i="14"/>
  <c r="E135" i="14"/>
  <c r="E160" i="14"/>
  <c r="E150" i="14"/>
  <c r="E192" i="14"/>
  <c r="E220" i="14"/>
  <c r="C132" i="14"/>
  <c r="C124" i="14"/>
  <c r="C101" i="14"/>
  <c r="C203" i="13"/>
  <c r="C122" i="13"/>
  <c r="C56" i="13"/>
  <c r="C77" i="13"/>
  <c r="C76" i="13"/>
  <c r="C115" i="13"/>
  <c r="G267" i="14"/>
  <c r="E204" i="14"/>
  <c r="E243" i="14"/>
  <c r="E251" i="14"/>
  <c r="C103" i="13"/>
  <c r="C173" i="13"/>
  <c r="E12" i="13"/>
  <c r="E22" i="13"/>
  <c r="E86" i="13"/>
  <c r="E104" i="13"/>
  <c r="E57" i="13"/>
  <c r="E229" i="13"/>
  <c r="E102" i="13"/>
  <c r="C90" i="11"/>
  <c r="C143" i="12"/>
  <c r="C112" i="12"/>
  <c r="C87" i="12"/>
  <c r="C56" i="12"/>
  <c r="C25" i="12"/>
  <c r="E5" i="13"/>
  <c r="E27" i="13"/>
  <c r="E52" i="13"/>
  <c r="E107" i="13"/>
  <c r="E142" i="13"/>
  <c r="E176" i="13"/>
  <c r="E135" i="15"/>
  <c r="E175" i="15"/>
  <c r="E193" i="15"/>
  <c r="E184" i="15"/>
  <c r="E142" i="15"/>
  <c r="E154" i="15"/>
  <c r="E222" i="15"/>
  <c r="E127" i="15"/>
  <c r="E8" i="14"/>
  <c r="E13" i="14"/>
  <c r="E64" i="14"/>
  <c r="E87" i="14"/>
  <c r="E52" i="14"/>
  <c r="E86" i="14"/>
  <c r="E88" i="14"/>
  <c r="E58" i="14"/>
  <c r="E91" i="14"/>
  <c r="E90" i="14"/>
  <c r="E81" i="14"/>
  <c r="E61" i="14"/>
  <c r="E143" i="14"/>
  <c r="E99" i="14"/>
  <c r="E129" i="14"/>
  <c r="E121" i="14"/>
  <c r="E171" i="14"/>
  <c r="E84" i="14"/>
  <c r="E111" i="14"/>
  <c r="E93" i="14"/>
  <c r="E109" i="14"/>
  <c r="E151" i="14"/>
  <c r="E187" i="14"/>
  <c r="E154" i="14"/>
  <c r="E201" i="14"/>
  <c r="E184" i="14"/>
  <c r="E178" i="14"/>
  <c r="E209" i="14"/>
  <c r="E231" i="14"/>
  <c r="E196" i="14"/>
  <c r="E217" i="14"/>
  <c r="E236" i="14"/>
  <c r="E250" i="14"/>
  <c r="E256" i="14"/>
  <c r="E30" i="13"/>
  <c r="E63" i="13"/>
  <c r="E100" i="13"/>
  <c r="E220" i="13"/>
  <c r="E39" i="13"/>
  <c r="E259" i="13"/>
  <c r="C82" i="11"/>
  <c r="C136" i="12"/>
  <c r="C111" i="12"/>
  <c r="C81" i="12"/>
  <c r="C49" i="12"/>
  <c r="C24" i="12"/>
  <c r="E237" i="13"/>
  <c r="E38" i="13"/>
  <c r="E35" i="13"/>
  <c r="E62" i="13"/>
  <c r="E75" i="13"/>
  <c r="E94" i="13"/>
  <c r="E129" i="13"/>
  <c r="E209" i="13"/>
  <c r="E261" i="13"/>
  <c r="E86" i="15"/>
  <c r="E118" i="15"/>
  <c r="E195" i="15"/>
  <c r="E225" i="15"/>
  <c r="E14" i="14"/>
  <c r="E25" i="14"/>
  <c r="E29" i="14"/>
  <c r="E7" i="14"/>
  <c r="E27" i="14"/>
  <c r="E32" i="14"/>
  <c r="E38" i="14"/>
  <c r="E54" i="14"/>
  <c r="E51" i="14"/>
  <c r="E45" i="14"/>
  <c r="E100" i="14"/>
  <c r="E112" i="14"/>
  <c r="E133" i="14"/>
  <c r="E85" i="14"/>
  <c r="E157" i="14"/>
  <c r="E206" i="14"/>
  <c r="E221" i="14"/>
  <c r="E210" i="14"/>
  <c r="E215" i="14"/>
  <c r="E225" i="14"/>
  <c r="E214" i="14"/>
  <c r="E138" i="13"/>
  <c r="E11" i="13"/>
  <c r="E67" i="13"/>
  <c r="E120" i="13"/>
  <c r="E140" i="13"/>
  <c r="E185" i="13"/>
  <c r="E66" i="13"/>
  <c r="E90" i="13"/>
  <c r="C58" i="11"/>
  <c r="E15" i="13"/>
  <c r="E60" i="13"/>
  <c r="C13" i="8"/>
  <c r="C130" i="11"/>
  <c r="C50" i="11"/>
  <c r="E4" i="13"/>
  <c r="E9" i="13"/>
  <c r="E37" i="13"/>
  <c r="E45" i="13"/>
  <c r="E49" i="13"/>
  <c r="E260" i="13"/>
  <c r="E98" i="13"/>
  <c r="E202" i="15"/>
  <c r="E72" i="15"/>
  <c r="E138" i="15"/>
  <c r="E161" i="15"/>
  <c r="E88" i="15"/>
  <c r="E129" i="15"/>
  <c r="E255" i="14"/>
  <c r="E23" i="14"/>
  <c r="E24" i="14"/>
  <c r="E26" i="14"/>
  <c r="E28" i="14"/>
  <c r="E37" i="14"/>
  <c r="E148" i="14"/>
  <c r="E60" i="14"/>
  <c r="E67" i="14"/>
  <c r="E53" i="14"/>
  <c r="E35" i="14"/>
  <c r="E96" i="14"/>
  <c r="E107" i="14"/>
  <c r="E132" i="14"/>
  <c r="E147" i="14"/>
  <c r="E169" i="14"/>
  <c r="E163" i="14"/>
  <c r="E153" i="14"/>
  <c r="E191" i="14"/>
  <c r="E186" i="14"/>
  <c r="E208" i="14"/>
  <c r="E72" i="13"/>
  <c r="E213" i="13"/>
  <c r="C12" i="8"/>
  <c r="C122" i="11"/>
  <c r="C42" i="11"/>
  <c r="C128" i="12"/>
  <c r="C97" i="12"/>
  <c r="C71" i="12"/>
  <c r="C41" i="12"/>
  <c r="C15" i="12"/>
  <c r="E10" i="13"/>
  <c r="E26" i="13"/>
  <c r="E32" i="13"/>
  <c r="E43" i="13"/>
  <c r="E56" i="13"/>
  <c r="E59" i="13"/>
  <c r="E208" i="13"/>
  <c r="E241" i="13"/>
  <c r="E30" i="15"/>
  <c r="E109" i="15"/>
  <c r="E206" i="15"/>
  <c r="E93" i="15"/>
  <c r="E223" i="15"/>
  <c r="E14" i="15"/>
  <c r="E4" i="14"/>
  <c r="E11" i="14"/>
  <c r="E15" i="14"/>
  <c r="E73" i="14"/>
  <c r="E63" i="14"/>
  <c r="E74" i="14"/>
  <c r="E59" i="14"/>
  <c r="E69" i="14"/>
  <c r="E16" i="14"/>
  <c r="E79" i="14"/>
  <c r="E139" i="14"/>
  <c r="E75" i="14"/>
  <c r="E56" i="14"/>
  <c r="E119" i="14"/>
  <c r="E114" i="14"/>
  <c r="E108" i="14"/>
  <c r="E149" i="14"/>
  <c r="E104" i="14"/>
  <c r="E189" i="14"/>
  <c r="E130" i="14"/>
  <c r="E137" i="14"/>
  <c r="E125" i="14"/>
  <c r="E62" i="14"/>
  <c r="E159" i="14"/>
  <c r="E113" i="14"/>
  <c r="E152" i="14"/>
  <c r="E141" i="14"/>
  <c r="E176" i="14"/>
  <c r="E194" i="14"/>
  <c r="E226" i="14"/>
  <c r="C213" i="14"/>
  <c r="E234" i="14"/>
  <c r="E232" i="14"/>
  <c r="E239" i="14"/>
  <c r="E247" i="14"/>
  <c r="E237" i="14"/>
  <c r="E83" i="13"/>
  <c r="E71" i="13"/>
  <c r="E44" i="13"/>
  <c r="E73" i="13"/>
  <c r="E178" i="15"/>
  <c r="C11" i="8"/>
  <c r="C114" i="11"/>
  <c r="C34" i="11"/>
  <c r="C127" i="12"/>
  <c r="C95" i="12"/>
  <c r="C65" i="12"/>
  <c r="C40" i="12"/>
  <c r="C8" i="12"/>
  <c r="E8" i="13"/>
  <c r="E14" i="13"/>
  <c r="E17" i="13"/>
  <c r="E48" i="13"/>
  <c r="E110" i="13"/>
  <c r="E23" i="13"/>
  <c r="E112" i="13"/>
  <c r="E144" i="15"/>
  <c r="E183" i="15"/>
  <c r="E84" i="15"/>
  <c r="E79" i="15"/>
  <c r="E186" i="15"/>
  <c r="E19" i="14"/>
  <c r="E30" i="14"/>
  <c r="E31" i="14"/>
  <c r="E82" i="14"/>
  <c r="E47" i="14"/>
  <c r="E12" i="14"/>
  <c r="E42" i="14"/>
  <c r="E44" i="14"/>
  <c r="E71" i="14"/>
  <c r="E68" i="14"/>
  <c r="E110" i="14"/>
  <c r="E123" i="14"/>
  <c r="E145" i="14"/>
  <c r="E164" i="14"/>
  <c r="E168" i="14"/>
  <c r="E177" i="14"/>
  <c r="E179" i="14"/>
  <c r="E246" i="14"/>
  <c r="E199" i="14"/>
  <c r="E213" i="14"/>
  <c r="E205" i="14"/>
  <c r="E265" i="14"/>
  <c r="E262" i="14"/>
  <c r="E241" i="14"/>
  <c r="E245" i="14"/>
  <c r="E233" i="14"/>
  <c r="E263" i="14"/>
  <c r="E248" i="14"/>
  <c r="E252" i="14"/>
  <c r="E142" i="14"/>
  <c r="E173" i="14"/>
  <c r="E195" i="14"/>
  <c r="E170" i="14"/>
  <c r="E193" i="14"/>
  <c r="E175" i="14"/>
  <c r="E190" i="14"/>
  <c r="E197" i="14"/>
  <c r="E202" i="14"/>
  <c r="E185" i="14"/>
  <c r="E218" i="14"/>
  <c r="E259" i="14"/>
  <c r="E244" i="14"/>
  <c r="E266" i="14"/>
  <c r="E124" i="14"/>
  <c r="E156" i="14"/>
  <c r="E172" i="14"/>
  <c r="E180" i="14"/>
  <c r="E174" i="14"/>
  <c r="E182" i="14"/>
  <c r="E235" i="14"/>
  <c r="E212" i="14"/>
  <c r="E216" i="14"/>
  <c r="E222" i="14"/>
  <c r="E219" i="14"/>
  <c r="E257" i="14"/>
  <c r="E224" i="14"/>
  <c r="E230" i="14"/>
  <c r="E249" i="14"/>
  <c r="E253" i="14"/>
  <c r="E242" i="14"/>
  <c r="C11" i="14"/>
  <c r="C66" i="14"/>
  <c r="C158" i="14"/>
  <c r="C72" i="14"/>
  <c r="C74" i="14"/>
  <c r="C84" i="14"/>
  <c r="C37" i="14"/>
  <c r="C139" i="14"/>
  <c r="C209" i="14"/>
  <c r="C44" i="14"/>
  <c r="C172" i="14"/>
  <c r="C25" i="14"/>
  <c r="C176" i="14"/>
  <c r="C60" i="14"/>
  <c r="C51" i="14"/>
  <c r="C119" i="14"/>
  <c r="C117" i="14"/>
  <c r="C161" i="14"/>
  <c r="E191" i="15"/>
  <c r="E194" i="15"/>
  <c r="E28" i="15"/>
  <c r="E211" i="15"/>
  <c r="E74" i="15"/>
  <c r="E9" i="15"/>
  <c r="E31" i="15"/>
  <c r="E12" i="15"/>
  <c r="E37" i="15"/>
  <c r="E44" i="15"/>
  <c r="E120" i="15"/>
  <c r="E204" i="15"/>
  <c r="E207" i="15"/>
  <c r="E131" i="15"/>
  <c r="E7" i="15"/>
  <c r="E96" i="15"/>
  <c r="E57" i="15"/>
  <c r="E56" i="15"/>
  <c r="E51" i="15"/>
  <c r="E137" i="15"/>
  <c r="E45" i="15"/>
  <c r="E47" i="15"/>
  <c r="E77" i="15"/>
  <c r="E29" i="15"/>
  <c r="E69" i="15"/>
  <c r="E181" i="15"/>
  <c r="E164" i="15"/>
  <c r="E4" i="15"/>
  <c r="E121" i="15"/>
  <c r="E113" i="15"/>
  <c r="E169" i="15"/>
  <c r="E102" i="15"/>
  <c r="E212" i="15"/>
  <c r="E166" i="15"/>
  <c r="E215" i="15"/>
  <c r="E110" i="15"/>
  <c r="E217" i="15"/>
  <c r="E112" i="15"/>
  <c r="E151" i="15"/>
  <c r="E116" i="15"/>
  <c r="E76" i="15"/>
  <c r="E163" i="15"/>
  <c r="E58" i="15"/>
  <c r="E46" i="15"/>
  <c r="E42" i="15"/>
  <c r="E134" i="15"/>
  <c r="E201" i="15"/>
  <c r="E22" i="15"/>
  <c r="E5" i="15"/>
  <c r="E21" i="15"/>
  <c r="E179" i="15"/>
  <c r="E185" i="15"/>
  <c r="E54" i="15"/>
  <c r="E218" i="15"/>
  <c r="E160" i="15"/>
  <c r="E152" i="15"/>
  <c r="E220" i="15"/>
  <c r="E63" i="15"/>
  <c r="E125" i="15"/>
  <c r="E226" i="15"/>
  <c r="E82" i="15"/>
  <c r="E196" i="15"/>
  <c r="E177" i="15"/>
  <c r="E174" i="15"/>
  <c r="E19" i="15"/>
  <c r="E124" i="15"/>
  <c r="E205" i="15"/>
  <c r="E62" i="15"/>
  <c r="E210" i="15"/>
  <c r="E157" i="15"/>
  <c r="E103" i="15"/>
  <c r="E80" i="15"/>
  <c r="E155" i="15"/>
  <c r="E136" i="15"/>
  <c r="E122" i="15"/>
  <c r="E97" i="15"/>
  <c r="E114" i="15"/>
  <c r="E106" i="15"/>
  <c r="E100" i="15"/>
  <c r="E180" i="15"/>
  <c r="E7" i="13"/>
  <c r="E152" i="13"/>
  <c r="E65" i="13"/>
  <c r="E24" i="13"/>
  <c r="E36" i="13"/>
  <c r="E51" i="13"/>
  <c r="E79" i="13"/>
  <c r="E55" i="13"/>
  <c r="E118" i="13"/>
  <c r="E96" i="13"/>
  <c r="E89" i="13"/>
  <c r="E130" i="13"/>
  <c r="E157" i="13"/>
  <c r="E135" i="13"/>
  <c r="E173" i="13"/>
  <c r="E202" i="13"/>
  <c r="E235" i="13"/>
  <c r="E28" i="13"/>
  <c r="E20" i="13"/>
  <c r="E16" i="13"/>
  <c r="E13" i="13"/>
  <c r="E29" i="13"/>
  <c r="E84" i="13"/>
  <c r="E46" i="13"/>
  <c r="E68" i="13"/>
  <c r="E61" i="13"/>
  <c r="E69" i="13"/>
  <c r="E81" i="13"/>
  <c r="E103" i="13"/>
  <c r="E175" i="13"/>
  <c r="E106" i="13"/>
  <c r="E246" i="13"/>
  <c r="E58" i="13"/>
  <c r="E41" i="13"/>
  <c r="E119" i="13"/>
  <c r="E74" i="13"/>
  <c r="E88" i="13"/>
  <c r="E64" i="13"/>
  <c r="E198" i="13"/>
  <c r="E222" i="13"/>
  <c r="E214" i="13"/>
  <c r="E151" i="13"/>
  <c r="E6" i="13"/>
  <c r="E42" i="13"/>
  <c r="E122" i="13"/>
  <c r="E18" i="13"/>
  <c r="E172" i="13"/>
  <c r="E25" i="13"/>
  <c r="E54" i="13"/>
  <c r="E149" i="13"/>
  <c r="E115" i="13"/>
  <c r="E85" i="13"/>
  <c r="E101" i="13"/>
  <c r="E80" i="13"/>
  <c r="E154" i="13"/>
  <c r="E126" i="13"/>
  <c r="E249" i="13"/>
  <c r="E226" i="13"/>
  <c r="E264" i="13"/>
  <c r="E239" i="13"/>
  <c r="E21" i="13"/>
  <c r="E19" i="13"/>
  <c r="E70" i="13"/>
  <c r="E50" i="13"/>
  <c r="E34" i="13"/>
  <c r="E47" i="13"/>
  <c r="E125" i="13"/>
  <c r="E77" i="13"/>
  <c r="E40" i="13"/>
  <c r="E76" i="13"/>
  <c r="E95" i="13"/>
  <c r="E78" i="13"/>
  <c r="E31" i="13"/>
  <c r="E91" i="13"/>
  <c r="E108" i="13"/>
  <c r="E92" i="13"/>
  <c r="E109" i="13"/>
  <c r="E155" i="13"/>
  <c r="E171" i="13"/>
  <c r="E134" i="13"/>
  <c r="E217" i="13"/>
  <c r="E165" i="13"/>
  <c r="E233" i="13"/>
  <c r="E240" i="13"/>
  <c r="E242" i="13"/>
  <c r="E192" i="13"/>
  <c r="C95" i="13"/>
  <c r="C207" i="13"/>
  <c r="C29" i="13"/>
  <c r="C167" i="13"/>
  <c r="E123" i="12"/>
  <c r="E91" i="12"/>
  <c r="E59" i="12"/>
  <c r="E27" i="12"/>
  <c r="E122" i="12"/>
  <c r="E58" i="12"/>
  <c r="E83" i="12"/>
  <c r="E146" i="12"/>
  <c r="E114" i="12"/>
  <c r="E82" i="12"/>
  <c r="E50" i="12"/>
  <c r="E18" i="12"/>
  <c r="C144" i="12"/>
  <c r="C121" i="12"/>
  <c r="C103" i="12"/>
  <c r="C80" i="12"/>
  <c r="C57" i="12"/>
  <c r="C39" i="12"/>
  <c r="C16" i="12"/>
  <c r="E139" i="12"/>
  <c r="E107" i="12"/>
  <c r="E75" i="12"/>
  <c r="E43" i="12"/>
  <c r="E12" i="12"/>
  <c r="E115" i="12"/>
  <c r="E19" i="12"/>
  <c r="E138" i="12"/>
  <c r="E106" i="12"/>
  <c r="E74" i="12"/>
  <c r="E42" i="12"/>
  <c r="E10" i="12"/>
  <c r="E4" i="12"/>
  <c r="E90" i="12"/>
  <c r="E26" i="12"/>
  <c r="E147" i="12"/>
  <c r="C137" i="12"/>
  <c r="C119" i="12"/>
  <c r="C96" i="12"/>
  <c r="C73" i="12"/>
  <c r="C55" i="12"/>
  <c r="C32" i="12"/>
  <c r="C9" i="12"/>
  <c r="E131" i="12"/>
  <c r="E99" i="12"/>
  <c r="E67" i="12"/>
  <c r="E35" i="12"/>
  <c r="E51" i="12"/>
  <c r="E130" i="12"/>
  <c r="E98" i="12"/>
  <c r="E66" i="12"/>
  <c r="E34" i="12"/>
  <c r="C134" i="12"/>
  <c r="C110" i="12"/>
  <c r="C94" i="12"/>
  <c r="C86" i="12"/>
  <c r="C70" i="12"/>
  <c r="C54" i="12"/>
  <c r="C30" i="12"/>
  <c r="C6" i="12"/>
  <c r="C4" i="12"/>
  <c r="C141" i="12"/>
  <c r="C133" i="12"/>
  <c r="C125" i="12"/>
  <c r="C117" i="12"/>
  <c r="C109" i="12"/>
  <c r="C101" i="12"/>
  <c r="C93" i="12"/>
  <c r="C85" i="12"/>
  <c r="C77" i="12"/>
  <c r="C69" i="12"/>
  <c r="C61" i="12"/>
  <c r="C53" i="12"/>
  <c r="C45" i="12"/>
  <c r="C37" i="12"/>
  <c r="C29" i="12"/>
  <c r="C21" i="12"/>
  <c r="C13" i="12"/>
  <c r="C5" i="12"/>
  <c r="C118" i="12"/>
  <c r="C149" i="12"/>
  <c r="C148" i="12"/>
  <c r="C140" i="12"/>
  <c r="C132" i="12"/>
  <c r="C124" i="12"/>
  <c r="C116" i="12"/>
  <c r="C108" i="12"/>
  <c r="C100" i="12"/>
  <c r="C92" i="12"/>
  <c r="C84" i="12"/>
  <c r="C76" i="12"/>
  <c r="C68" i="12"/>
  <c r="C60" i="12"/>
  <c r="C52" i="12"/>
  <c r="C44" i="12"/>
  <c r="C36" i="12"/>
  <c r="C28" i="12"/>
  <c r="C20" i="12"/>
  <c r="C12" i="12"/>
  <c r="C142" i="12"/>
  <c r="C126" i="12"/>
  <c r="C102" i="12"/>
  <c r="C78" i="12"/>
  <c r="C62" i="12"/>
  <c r="C46" i="12"/>
  <c r="C22" i="12"/>
  <c r="C14" i="12"/>
  <c r="C147" i="12"/>
  <c r="C139" i="12"/>
  <c r="C131" i="12"/>
  <c r="C123" i="12"/>
  <c r="C115" i="12"/>
  <c r="C107" i="12"/>
  <c r="C99" i="12"/>
  <c r="C91" i="12"/>
  <c r="C83" i="12"/>
  <c r="C75" i="12"/>
  <c r="C67" i="12"/>
  <c r="C59" i="12"/>
  <c r="C51" i="12"/>
  <c r="C43" i="12"/>
  <c r="C35" i="12"/>
  <c r="C27" i="12"/>
  <c r="C19" i="12"/>
  <c r="C11" i="12"/>
  <c r="C38" i="12"/>
  <c r="C146" i="12"/>
  <c r="C138" i="12"/>
  <c r="C130" i="12"/>
  <c r="C122" i="12"/>
  <c r="C114" i="12"/>
  <c r="C106" i="12"/>
  <c r="C98" i="12"/>
  <c r="C90" i="12"/>
  <c r="C82" i="12"/>
  <c r="C74" i="12"/>
  <c r="C66" i="12"/>
  <c r="C58" i="12"/>
  <c r="C50" i="12"/>
  <c r="C42" i="12"/>
  <c r="C34" i="12"/>
  <c r="C26" i="12"/>
  <c r="C18" i="12"/>
  <c r="C10" i="12"/>
  <c r="C74" i="11"/>
  <c r="C10" i="11"/>
  <c r="C66" i="11"/>
  <c r="C104" i="11"/>
  <c r="C56" i="11"/>
  <c r="C8" i="11"/>
  <c r="C127" i="11"/>
  <c r="C119" i="11"/>
  <c r="C111" i="11"/>
  <c r="C103" i="11"/>
  <c r="C95" i="11"/>
  <c r="C87" i="11"/>
  <c r="C79" i="11"/>
  <c r="C71" i="11"/>
  <c r="C63" i="11"/>
  <c r="C55" i="11"/>
  <c r="C47" i="11"/>
  <c r="C39" i="11"/>
  <c r="C31" i="11"/>
  <c r="C23" i="11"/>
  <c r="C15" i="11"/>
  <c r="C7" i="11"/>
  <c r="C129" i="11"/>
  <c r="C81" i="11"/>
  <c r="C33" i="11"/>
  <c r="C96" i="11"/>
  <c r="C40" i="11"/>
  <c r="C126" i="11"/>
  <c r="C118" i="11"/>
  <c r="C110" i="11"/>
  <c r="C102" i="11"/>
  <c r="C94" i="11"/>
  <c r="C86" i="11"/>
  <c r="C78" i="11"/>
  <c r="C70" i="11"/>
  <c r="C62" i="11"/>
  <c r="C54" i="11"/>
  <c r="C46" i="11"/>
  <c r="C38" i="11"/>
  <c r="C30" i="11"/>
  <c r="C22" i="11"/>
  <c r="C14" i="11"/>
  <c r="C6" i="11"/>
  <c r="C113" i="11"/>
  <c r="C89" i="11"/>
  <c r="C65" i="11"/>
  <c r="C41" i="11"/>
  <c r="C17" i="11"/>
  <c r="C112" i="11"/>
  <c r="C72" i="11"/>
  <c r="C16" i="11"/>
  <c r="C125" i="11"/>
  <c r="C117" i="11"/>
  <c r="C109" i="11"/>
  <c r="C101" i="11"/>
  <c r="C93" i="11"/>
  <c r="C85" i="11"/>
  <c r="C77" i="11"/>
  <c r="C69" i="11"/>
  <c r="C61" i="11"/>
  <c r="C53" i="11"/>
  <c r="C45" i="11"/>
  <c r="C37" i="11"/>
  <c r="C29" i="11"/>
  <c r="C21" i="11"/>
  <c r="C13" i="11"/>
  <c r="C5" i="11"/>
  <c r="C121" i="11"/>
  <c r="C97" i="11"/>
  <c r="C57" i="11"/>
  <c r="C9" i="11"/>
  <c r="C120" i="11"/>
  <c r="C80" i="11"/>
  <c r="C48" i="11"/>
  <c r="C24" i="11"/>
  <c r="C124" i="11"/>
  <c r="C116" i="11"/>
  <c r="C108" i="11"/>
  <c r="C100" i="11"/>
  <c r="C92" i="11"/>
  <c r="C84" i="11"/>
  <c r="C76" i="11"/>
  <c r="C68" i="11"/>
  <c r="C60" i="11"/>
  <c r="C52" i="11"/>
  <c r="C44" i="11"/>
  <c r="C36" i="11"/>
  <c r="C28" i="11"/>
  <c r="C20" i="11"/>
  <c r="C12" i="11"/>
  <c r="C4" i="11"/>
  <c r="C105" i="11"/>
  <c r="C73" i="11"/>
  <c r="C49" i="11"/>
  <c r="C25" i="11"/>
  <c r="C128" i="11"/>
  <c r="C88" i="11"/>
  <c r="C64" i="11"/>
  <c r="C32" i="11"/>
  <c r="C131" i="11"/>
  <c r="C123" i="11"/>
  <c r="C115" i="11"/>
  <c r="C107" i="11"/>
  <c r="C99" i="11"/>
  <c r="C91" i="11"/>
  <c r="C83" i="11"/>
  <c r="C75" i="11"/>
  <c r="C67" i="11"/>
  <c r="C59" i="11"/>
  <c r="C51" i="11"/>
  <c r="C43" i="11"/>
  <c r="C35" i="11"/>
  <c r="C27" i="11"/>
  <c r="C19" i="11"/>
  <c r="C11" i="11"/>
  <c r="C10" i="8"/>
  <c r="C9" i="8"/>
  <c r="C8" i="8"/>
  <c r="C4" i="8"/>
  <c r="C7" i="8"/>
  <c r="C8" i="7"/>
  <c r="C5" i="7"/>
  <c r="E10" i="7"/>
  <c r="E9" i="7"/>
  <c r="E7" i="7"/>
  <c r="C9" i="7"/>
  <c r="E6" i="7"/>
  <c r="C7" i="7"/>
  <c r="C6" i="7"/>
  <c r="E8" i="7"/>
  <c r="C4" i="7"/>
  <c r="E5" i="7"/>
  <c r="E4" i="7"/>
  <c r="E11" i="7" s="1"/>
  <c r="C9" i="24"/>
  <c r="E11" i="24"/>
  <c r="C8" i="24"/>
  <c r="E10" i="24"/>
  <c r="G11" i="24"/>
  <c r="H13" i="24"/>
  <c r="C7" i="24"/>
  <c r="E9" i="24"/>
  <c r="G10" i="24"/>
  <c r="C6" i="24"/>
  <c r="E8" i="24"/>
  <c r="G9" i="24"/>
  <c r="C4" i="24"/>
  <c r="C5" i="24"/>
  <c r="E7" i="24"/>
  <c r="C11" i="24"/>
  <c r="I13" i="24"/>
  <c r="C12" i="24"/>
  <c r="E4" i="24"/>
  <c r="E6" i="24"/>
  <c r="G7" i="24"/>
  <c r="E5" i="24"/>
  <c r="G6" i="24"/>
  <c r="C10" i="14"/>
  <c r="C13" i="14"/>
  <c r="C26" i="14"/>
  <c r="C82" i="14"/>
  <c r="C12" i="14"/>
  <c r="C35" i="14"/>
  <c r="C40" i="14"/>
  <c r="C80" i="14"/>
  <c r="C78" i="14"/>
  <c r="C57" i="14"/>
  <c r="C55" i="14"/>
  <c r="C91" i="14"/>
  <c r="C94" i="14"/>
  <c r="C97" i="14"/>
  <c r="C136" i="14"/>
  <c r="C70" i="14"/>
  <c r="C121" i="14"/>
  <c r="C118" i="14"/>
  <c r="C131" i="14"/>
  <c r="C137" i="14"/>
  <c r="C62" i="14"/>
  <c r="C159" i="14"/>
  <c r="C147" i="14"/>
  <c r="C168" i="14"/>
  <c r="C182" i="14"/>
  <c r="C179" i="14"/>
  <c r="C153" i="14"/>
  <c r="C210" i="14"/>
  <c r="C211" i="14"/>
  <c r="C204" i="14"/>
  <c r="C220" i="14"/>
  <c r="C222" i="14"/>
  <c r="C245" i="14"/>
  <c r="C250" i="14"/>
  <c r="C256" i="14"/>
  <c r="C264" i="14"/>
  <c r="C23" i="14"/>
  <c r="C30" i="14"/>
  <c r="C9" i="14"/>
  <c r="C36" i="14"/>
  <c r="C48" i="14"/>
  <c r="C71" i="14"/>
  <c r="C52" i="14"/>
  <c r="C127" i="14"/>
  <c r="C90" i="14"/>
  <c r="C143" i="14"/>
  <c r="C100" i="14"/>
  <c r="C92" i="14"/>
  <c r="C189" i="14"/>
  <c r="C116" i="14"/>
  <c r="C144" i="14"/>
  <c r="C160" i="14"/>
  <c r="C166" i="14"/>
  <c r="C152" i="14"/>
  <c r="C180" i="14"/>
  <c r="C192" i="14"/>
  <c r="C178" i="14"/>
  <c r="C200" i="14"/>
  <c r="C226" i="14"/>
  <c r="C203" i="14"/>
  <c r="C225" i="14"/>
  <c r="C212" i="14"/>
  <c r="C223" i="14"/>
  <c r="C208" i="14"/>
  <c r="C243" i="14"/>
  <c r="C263" i="14"/>
  <c r="C260" i="14"/>
  <c r="C248" i="14"/>
  <c r="C253" i="14"/>
  <c r="C237" i="14"/>
  <c r="C266" i="14"/>
  <c r="C5" i="14"/>
  <c r="C15" i="14"/>
  <c r="C27" i="14"/>
  <c r="C38" i="14"/>
  <c r="C67" i="14"/>
  <c r="C39" i="14"/>
  <c r="C46" i="14"/>
  <c r="C65" i="14"/>
  <c r="C21" i="14"/>
  <c r="C77" i="14"/>
  <c r="C105" i="14"/>
  <c r="C107" i="14"/>
  <c r="C149" i="14"/>
  <c r="C126" i="14"/>
  <c r="C109" i="14"/>
  <c r="C187" i="14"/>
  <c r="C154" i="14"/>
  <c r="C150" i="14"/>
  <c r="C184" i="14"/>
  <c r="C157" i="14"/>
  <c r="C195" i="14"/>
  <c r="C193" i="14"/>
  <c r="C190" i="14"/>
  <c r="C202" i="14"/>
  <c r="C218" i="14"/>
  <c r="C233" i="14"/>
  <c r="C244" i="14"/>
  <c r="C4" i="14"/>
  <c r="C22" i="14"/>
  <c r="C29" i="14"/>
  <c r="C28" i="14"/>
  <c r="C148" i="14"/>
  <c r="C45" i="14"/>
  <c r="C59" i="14"/>
  <c r="C76" i="14"/>
  <c r="C102" i="14"/>
  <c r="C75" i="14"/>
  <c r="C81" i="14"/>
  <c r="C56" i="14"/>
  <c r="C114" i="14"/>
  <c r="C123" i="14"/>
  <c r="C89" i="14"/>
  <c r="C171" i="14"/>
  <c r="C111" i="14"/>
  <c r="C138" i="14"/>
  <c r="C135" i="14"/>
  <c r="C142" i="14"/>
  <c r="C156" i="14"/>
  <c r="C169" i="14"/>
  <c r="C141" i="14"/>
  <c r="C163" i="14"/>
  <c r="C221" i="14"/>
  <c r="C183" i="14"/>
  <c r="C199" i="14"/>
  <c r="C234" i="14"/>
  <c r="C205" i="14"/>
  <c r="C229" i="14"/>
  <c r="C219" i="14"/>
  <c r="C238" i="14"/>
  <c r="C239" i="14"/>
  <c r="C251" i="14"/>
  <c r="C258" i="14"/>
  <c r="C265" i="14"/>
  <c r="C6" i="14"/>
  <c r="C14" i="14"/>
  <c r="C24" i="14"/>
  <c r="C47" i="14"/>
  <c r="C42" i="14"/>
  <c r="C53" i="14"/>
  <c r="C73" i="14"/>
  <c r="C64" i="14"/>
  <c r="C34" i="14"/>
  <c r="C86" i="14"/>
  <c r="C69" i="14"/>
  <c r="C88" i="14"/>
  <c r="C16" i="14"/>
  <c r="C58" i="14"/>
  <c r="C106" i="14"/>
  <c r="C103" i="14"/>
  <c r="C95" i="14"/>
  <c r="C129" i="14"/>
  <c r="C128" i="14"/>
  <c r="C125" i="14"/>
  <c r="C145" i="14"/>
  <c r="C113" i="14"/>
  <c r="C181" i="14"/>
  <c r="C177" i="14"/>
  <c r="C227" i="14"/>
  <c r="C194" i="14"/>
  <c r="C198" i="14"/>
  <c r="C231" i="14"/>
  <c r="C207" i="14"/>
  <c r="C216" i="14"/>
  <c r="C257" i="14"/>
  <c r="E258" i="14"/>
  <c r="C261" i="14"/>
  <c r="C8" i="14"/>
  <c r="C18" i="14"/>
  <c r="C31" i="14"/>
  <c r="C33" i="14"/>
  <c r="C43" i="14"/>
  <c r="C54" i="14"/>
  <c r="C68" i="14"/>
  <c r="C63" i="14"/>
  <c r="C87" i="14"/>
  <c r="C61" i="14"/>
  <c r="C99" i="14"/>
  <c r="C112" i="14"/>
  <c r="C122" i="14"/>
  <c r="C104" i="14"/>
  <c r="C130" i="14"/>
  <c r="C140" i="14"/>
  <c r="C134" i="14"/>
  <c r="C146" i="14"/>
  <c r="C164" i="14"/>
  <c r="C162" i="14"/>
  <c r="C174" i="14"/>
  <c r="C165" i="14"/>
  <c r="C188" i="14"/>
  <c r="C246" i="14"/>
  <c r="C191" i="14"/>
  <c r="C215" i="14"/>
  <c r="C196" i="14"/>
  <c r="C214" i="14"/>
  <c r="C247" i="14"/>
  <c r="C249" i="14"/>
  <c r="C254" i="14"/>
  <c r="C242" i="14"/>
  <c r="C262" i="14"/>
  <c r="C255" i="14"/>
  <c r="C19" i="14"/>
  <c r="C20" i="14"/>
  <c r="C7" i="14"/>
  <c r="C32" i="14"/>
  <c r="C50" i="14"/>
  <c r="C41" i="14"/>
  <c r="C79" i="14"/>
  <c r="C98" i="14"/>
  <c r="C167" i="14"/>
  <c r="C83" i="14"/>
  <c r="C96" i="14"/>
  <c r="C108" i="14"/>
  <c r="C120" i="14"/>
  <c r="C115" i="14"/>
  <c r="C93" i="14"/>
  <c r="C151" i="14"/>
  <c r="C133" i="14"/>
  <c r="C201" i="14"/>
  <c r="C85" i="14"/>
  <c r="C155" i="14"/>
  <c r="C206" i="14"/>
  <c r="C170" i="14"/>
  <c r="C175" i="14"/>
  <c r="C197" i="14"/>
  <c r="C185" i="14"/>
  <c r="C235" i="14"/>
  <c r="C186" i="14"/>
  <c r="C232" i="14"/>
  <c r="C228" i="14"/>
  <c r="C217" i="14"/>
  <c r="C236" i="14"/>
  <c r="C224" i="14"/>
  <c r="C240" i="14"/>
  <c r="C230" i="14"/>
  <c r="C252" i="14"/>
  <c r="C259" i="14"/>
  <c r="C241" i="14"/>
  <c r="E197" i="15"/>
  <c r="E198" i="15"/>
  <c r="E153" i="15"/>
  <c r="E65" i="15"/>
  <c r="E187" i="15"/>
  <c r="E182" i="15"/>
  <c r="E209" i="15"/>
  <c r="E104" i="15"/>
  <c r="E66" i="15"/>
  <c r="G7" i="15"/>
  <c r="E8" i="15"/>
  <c r="G54" i="15"/>
  <c r="G218" i="15"/>
  <c r="G71" i="15"/>
  <c r="G160" i="15"/>
  <c r="E130" i="15"/>
  <c r="G154" i="15"/>
  <c r="E59" i="15"/>
  <c r="G63" i="15"/>
  <c r="E221" i="15"/>
  <c r="G114" i="15"/>
  <c r="G76" i="15"/>
  <c r="G15" i="15"/>
  <c r="G222" i="15"/>
  <c r="E171" i="15"/>
  <c r="E61" i="15"/>
  <c r="E75" i="15"/>
  <c r="G88" i="15"/>
  <c r="E158" i="15"/>
  <c r="E48" i="15"/>
  <c r="E147" i="15"/>
  <c r="G106" i="15"/>
  <c r="G225" i="15"/>
  <c r="E98" i="15"/>
  <c r="G127" i="15"/>
  <c r="E132" i="15"/>
  <c r="G100" i="15"/>
  <c r="G58" i="15"/>
  <c r="E25" i="15"/>
  <c r="E92" i="15"/>
  <c r="G180" i="15"/>
  <c r="E101" i="15"/>
  <c r="E38" i="15"/>
  <c r="E190" i="15"/>
  <c r="E26" i="15"/>
  <c r="E149" i="15"/>
  <c r="E159" i="15"/>
  <c r="E200" i="15"/>
  <c r="E162" i="15"/>
  <c r="E203" i="15"/>
  <c r="E105" i="15"/>
  <c r="E119" i="15"/>
  <c r="E208" i="15"/>
  <c r="E34" i="15"/>
  <c r="E139" i="15"/>
  <c r="G166" i="15"/>
  <c r="E213" i="15"/>
  <c r="G73" i="15"/>
  <c r="G118" i="15"/>
  <c r="E214" i="15"/>
  <c r="G84" i="15"/>
  <c r="G103" i="15"/>
  <c r="E216" i="15"/>
  <c r="G138" i="15"/>
  <c r="G79" i="15"/>
  <c r="G181" i="15"/>
  <c r="G185" i="15"/>
  <c r="E91" i="15"/>
  <c r="G128" i="15"/>
  <c r="E172" i="15"/>
  <c r="E16" i="15"/>
  <c r="G122" i="15"/>
  <c r="G57" i="15"/>
  <c r="G151" i="15"/>
  <c r="G152" i="15"/>
  <c r="E108" i="15"/>
  <c r="E17" i="15"/>
  <c r="G116" i="15"/>
  <c r="E18" i="15"/>
  <c r="E95" i="15"/>
  <c r="G163" i="15"/>
  <c r="E35" i="15"/>
  <c r="E50" i="15"/>
  <c r="E68" i="15"/>
  <c r="G37" i="15"/>
  <c r="G14" i="15"/>
  <c r="G44" i="15"/>
  <c r="G121" i="15"/>
  <c r="G51" i="15"/>
  <c r="E117" i="15"/>
  <c r="E133" i="15"/>
  <c r="G78" i="15"/>
  <c r="E123" i="15"/>
  <c r="G82" i="15"/>
  <c r="E20" i="15"/>
  <c r="E36" i="15"/>
  <c r="E140" i="15"/>
  <c r="E111" i="15"/>
  <c r="E224" i="15"/>
  <c r="E43" i="15"/>
  <c r="E115" i="15"/>
  <c r="E53" i="15"/>
  <c r="E70" i="15"/>
  <c r="E145" i="15"/>
  <c r="E173" i="15"/>
  <c r="E150" i="15"/>
  <c r="E11" i="15"/>
  <c r="E167" i="15"/>
  <c r="E49" i="15"/>
  <c r="E188" i="15"/>
  <c r="E176" i="15"/>
  <c r="E52" i="15"/>
  <c r="E24" i="15"/>
  <c r="E170" i="15"/>
  <c r="E81" i="15"/>
  <c r="E83" i="15"/>
  <c r="E23" i="15"/>
  <c r="E27" i="15"/>
  <c r="E41" i="15"/>
  <c r="E67" i="15"/>
  <c r="E141" i="15"/>
  <c r="G173" i="15"/>
  <c r="G150" i="15"/>
  <c r="G11" i="15"/>
  <c r="E146" i="15"/>
  <c r="G167" i="15"/>
  <c r="E219" i="15"/>
  <c r="E90" i="15"/>
  <c r="E32" i="15"/>
  <c r="E13" i="15"/>
  <c r="E33" i="15"/>
  <c r="E60" i="15"/>
  <c r="E85" i="15"/>
  <c r="E10" i="15"/>
  <c r="E143" i="15"/>
  <c r="E148" i="15"/>
  <c r="E94" i="15"/>
  <c r="E165" i="15"/>
  <c r="G146" i="15"/>
  <c r="C262" i="13"/>
  <c r="C259" i="13"/>
  <c r="C256" i="13"/>
  <c r="C244" i="13"/>
  <c r="C242" i="13"/>
  <c r="C212" i="13"/>
  <c r="C241" i="13"/>
  <c r="C238" i="13"/>
  <c r="C235" i="13"/>
  <c r="C225" i="13"/>
  <c r="C209" i="13"/>
  <c r="C126" i="13"/>
  <c r="C129" i="13"/>
  <c r="C217" i="13"/>
  <c r="C157" i="13"/>
  <c r="C134" i="13"/>
  <c r="C154" i="13"/>
  <c r="C80" i="13"/>
  <c r="C140" i="13"/>
  <c r="C101" i="13"/>
  <c r="C186" i="13"/>
  <c r="C192" i="13"/>
  <c r="C234" i="13"/>
  <c r="C227" i="13"/>
  <c r="C182" i="13"/>
  <c r="C213" i="13"/>
  <c r="C221" i="13"/>
  <c r="C165" i="13"/>
  <c r="C135" i="13"/>
  <c r="C111" i="13"/>
  <c r="C169" i="13"/>
  <c r="C146" i="13"/>
  <c r="C100" i="13"/>
  <c r="C130" i="13"/>
  <c r="C261" i="13"/>
  <c r="C33" i="13"/>
  <c r="C243" i="13"/>
  <c r="C151" i="13"/>
  <c r="C53" i="13"/>
  <c r="C240" i="13"/>
  <c r="C161" i="13"/>
  <c r="C220" i="13"/>
  <c r="C228" i="13"/>
  <c r="C226" i="13"/>
  <c r="C249" i="13"/>
  <c r="C142" i="13"/>
  <c r="C138" i="13"/>
  <c r="C106" i="13"/>
  <c r="C107" i="13"/>
  <c r="C255" i="13"/>
  <c r="C253" i="13"/>
  <c r="C201" i="13"/>
  <c r="C236" i="13"/>
  <c r="C189" i="13"/>
  <c r="C210" i="13"/>
  <c r="C215" i="13"/>
  <c r="C193" i="13"/>
  <c r="C145" i="13"/>
  <c r="C177" i="13"/>
  <c r="C141" i="13"/>
  <c r="C183" i="13"/>
  <c r="C195" i="13"/>
  <c r="C164" i="13"/>
  <c r="C206" i="13"/>
  <c r="C128" i="13"/>
  <c r="C257" i="13"/>
  <c r="C178" i="13"/>
  <c r="C199" i="13"/>
  <c r="C133" i="13"/>
  <c r="C105" i="13"/>
  <c r="C219" i="13"/>
  <c r="C99" i="13"/>
  <c r="C87" i="13"/>
  <c r="C188" i="13"/>
  <c r="C93" i="13"/>
  <c r="C155" i="13"/>
  <c r="C94" i="13"/>
  <c r="C8" i="13"/>
  <c r="C7" i="13"/>
  <c r="C16" i="13"/>
  <c r="C38" i="13"/>
  <c r="C86" i="13"/>
  <c r="C18" i="13"/>
  <c r="C27" i="13"/>
  <c r="C36" i="13"/>
  <c r="C51" i="13"/>
  <c r="C83" i="13"/>
  <c r="C47" i="13"/>
  <c r="C125" i="13"/>
  <c r="C66" i="13"/>
  <c r="C59" i="13"/>
  <c r="C55" i="13"/>
  <c r="C119" i="13"/>
  <c r="C89" i="13"/>
  <c r="C81" i="13"/>
  <c r="C113" i="13"/>
  <c r="C144" i="13"/>
  <c r="C98" i="13"/>
  <c r="C176" i="13"/>
  <c r="C137" i="13"/>
  <c r="C166" i="13"/>
  <c r="C185" i="13"/>
  <c r="C179" i="13"/>
  <c r="C222" i="13"/>
  <c r="C214" i="13"/>
  <c r="C233" i="13"/>
  <c r="C159" i="13"/>
  <c r="C211" i="13"/>
  <c r="C264" i="13"/>
  <c r="E254" i="13"/>
  <c r="E252" i="13"/>
  <c r="E163" i="13"/>
  <c r="E258" i="13"/>
  <c r="E168" i="13"/>
  <c r="E200" i="13"/>
  <c r="E179" i="13"/>
  <c r="E191" i="13"/>
  <c r="E207" i="13"/>
  <c r="E166" i="13"/>
  <c r="E184" i="13"/>
  <c r="E137" i="13"/>
  <c r="E156" i="13"/>
  <c r="E187" i="13"/>
  <c r="E143" i="13"/>
  <c r="E181" i="13"/>
  <c r="E153" i="13"/>
  <c r="E144" i="13"/>
  <c r="E148" i="13"/>
  <c r="E127" i="13"/>
  <c r="E113" i="13"/>
  <c r="E265" i="13"/>
  <c r="E263" i="13"/>
  <c r="E247" i="13"/>
  <c r="E211" i="13"/>
  <c r="E245" i="13"/>
  <c r="E159" i="13"/>
  <c r="E232" i="13"/>
  <c r="E230" i="13"/>
  <c r="E117" i="13"/>
  <c r="E180" i="13"/>
  <c r="E136" i="13"/>
  <c r="E190" i="13"/>
  <c r="E203" i="13"/>
  <c r="E174" i="13"/>
  <c r="E197" i="13"/>
  <c r="E162" i="13"/>
  <c r="E123" i="13"/>
  <c r="E116" i="13"/>
  <c r="E132" i="13"/>
  <c r="E224" i="13"/>
  <c r="E121" i="13"/>
  <c r="E82" i="13"/>
  <c r="E160" i="13"/>
  <c r="E255" i="13"/>
  <c r="E253" i="13"/>
  <c r="E201" i="13"/>
  <c r="E236" i="13"/>
  <c r="E189" i="13"/>
  <c r="E210" i="13"/>
  <c r="E215" i="13"/>
  <c r="E193" i="13"/>
  <c r="E145" i="13"/>
  <c r="E177" i="13"/>
  <c r="E141" i="13"/>
  <c r="E183" i="13"/>
  <c r="E195" i="13"/>
  <c r="E164" i="13"/>
  <c r="E206" i="13"/>
  <c r="E128" i="13"/>
  <c r="E257" i="13"/>
  <c r="E178" i="13"/>
  <c r="E199" i="13"/>
  <c r="E133" i="13"/>
  <c r="E105" i="13"/>
  <c r="E219" i="13"/>
  <c r="E99" i="13"/>
  <c r="E87" i="13"/>
  <c r="E188" i="13"/>
  <c r="E93" i="13"/>
  <c r="E251" i="13"/>
  <c r="E218" i="13"/>
  <c r="E248" i="13"/>
  <c r="E150" i="13"/>
  <c r="E223" i="13"/>
  <c r="E216" i="13"/>
  <c r="E196" i="13"/>
  <c r="E205" i="13"/>
  <c r="E114" i="13"/>
  <c r="E170" i="13"/>
  <c r="E131" i="13"/>
  <c r="E167" i="13"/>
  <c r="E97" i="13"/>
  <c r="E139" i="13"/>
  <c r="C9" i="13"/>
  <c r="C42" i="13"/>
  <c r="C20" i="13"/>
  <c r="C35" i="13"/>
  <c r="C52" i="13"/>
  <c r="C79" i="13"/>
  <c r="C63" i="13"/>
  <c r="C118" i="13"/>
  <c r="C41" i="13"/>
  <c r="C69" i="13"/>
  <c r="C112" i="13"/>
  <c r="C73" i="13"/>
  <c r="C108" i="13"/>
  <c r="C64" i="13"/>
  <c r="C97" i="13"/>
  <c r="C171" i="13"/>
  <c r="C181" i="13"/>
  <c r="C123" i="13"/>
  <c r="C174" i="13"/>
  <c r="C202" i="13"/>
  <c r="C191" i="13"/>
  <c r="C258" i="13"/>
  <c r="C223" i="13"/>
  <c r="C163" i="13"/>
  <c r="C239" i="13"/>
  <c r="C4" i="13"/>
  <c r="C11" i="13"/>
  <c r="C21" i="13"/>
  <c r="C22" i="13"/>
  <c r="C13" i="13"/>
  <c r="C17" i="13"/>
  <c r="C110" i="13"/>
  <c r="C96" i="13"/>
  <c r="C61" i="13"/>
  <c r="C88" i="13"/>
  <c r="C160" i="13"/>
  <c r="C82" i="13"/>
  <c r="C224" i="13"/>
  <c r="C116" i="13"/>
  <c r="C250" i="13"/>
  <c r="C230" i="13"/>
  <c r="C124" i="13"/>
  <c r="C158" i="13"/>
  <c r="C252" i="13"/>
  <c r="C265" i="13"/>
  <c r="C248" i="13"/>
  <c r="C65" i="13"/>
  <c r="C26" i="13"/>
  <c r="C15" i="13"/>
  <c r="C44" i="13"/>
  <c r="C39" i="13"/>
  <c r="C46" i="13"/>
  <c r="C75" i="13"/>
  <c r="C60" i="13"/>
  <c r="C23" i="13"/>
  <c r="C120" i="13"/>
  <c r="C90" i="13"/>
  <c r="C72" i="13"/>
  <c r="C91" i="13"/>
  <c r="C131" i="13"/>
  <c r="C148" i="13"/>
  <c r="C121" i="13"/>
  <c r="E111" i="13"/>
  <c r="C190" i="13"/>
  <c r="E221" i="13"/>
  <c r="E250" i="13"/>
  <c r="C150" i="13"/>
  <c r="E234" i="13"/>
  <c r="E161" i="13"/>
  <c r="E53" i="13"/>
  <c r="E243" i="13"/>
  <c r="E124" i="13"/>
  <c r="E158" i="13"/>
  <c r="C218" i="13"/>
  <c r="E256" i="13"/>
  <c r="E262" i="13"/>
  <c r="C5" i="13"/>
  <c r="C10" i="13"/>
  <c r="C70" i="13"/>
  <c r="C32" i="13"/>
  <c r="C24" i="13"/>
  <c r="C30" i="13"/>
  <c r="C37" i="13"/>
  <c r="C25" i="13"/>
  <c r="C84" i="13"/>
  <c r="C45" i="13"/>
  <c r="C104" i="13"/>
  <c r="C40" i="13"/>
  <c r="C71" i="13"/>
  <c r="C229" i="13"/>
  <c r="C31" i="13"/>
  <c r="C102" i="13"/>
  <c r="C175" i="13"/>
  <c r="C260" i="13"/>
  <c r="C127" i="13"/>
  <c r="C153" i="13"/>
  <c r="C194" i="13"/>
  <c r="C147" i="13"/>
  <c r="C156" i="13"/>
  <c r="C184" i="13"/>
  <c r="C196" i="13"/>
  <c r="C200" i="13"/>
  <c r="C204" i="13"/>
  <c r="C168" i="13"/>
  <c r="C231" i="13"/>
  <c r="C245" i="13"/>
  <c r="C247" i="13"/>
  <c r="C266" i="13"/>
  <c r="C12" i="13"/>
  <c r="C14" i="13"/>
  <c r="C34" i="13"/>
  <c r="C43" i="13"/>
  <c r="C48" i="13"/>
  <c r="C62" i="13"/>
  <c r="C54" i="13"/>
  <c r="C67" i="13"/>
  <c r="C57" i="13"/>
  <c r="C49" i="13"/>
  <c r="C74" i="13"/>
  <c r="C139" i="13"/>
  <c r="C109" i="13"/>
  <c r="C170" i="13"/>
  <c r="E146" i="13"/>
  <c r="C143" i="13"/>
  <c r="E194" i="13"/>
  <c r="C114" i="13"/>
  <c r="E169" i="13"/>
  <c r="E147" i="13"/>
  <c r="C205" i="13"/>
  <c r="C197" i="13"/>
  <c r="C208" i="13"/>
  <c r="C198" i="13"/>
  <c r="C216" i="13"/>
  <c r="E204" i="13"/>
  <c r="E182" i="13"/>
  <c r="E225" i="13"/>
  <c r="E227" i="13"/>
  <c r="E228" i="13"/>
  <c r="E231" i="13"/>
  <c r="E238" i="13"/>
  <c r="E212" i="13"/>
  <c r="E244" i="13"/>
  <c r="E186" i="13"/>
  <c r="E33" i="13"/>
  <c r="C251" i="13"/>
  <c r="C6" i="13"/>
  <c r="C28" i="13"/>
  <c r="C237" i="13"/>
  <c r="C152" i="13"/>
  <c r="C19" i="13"/>
  <c r="C50" i="13"/>
  <c r="C172" i="13"/>
  <c r="C68" i="13"/>
  <c r="C58" i="13"/>
  <c r="C149" i="13"/>
  <c r="C78" i="13"/>
  <c r="C85" i="13"/>
  <c r="C92" i="13"/>
  <c r="C132" i="13"/>
  <c r="C187" i="13"/>
  <c r="C162" i="13"/>
  <c r="C136" i="13"/>
  <c r="C180" i="13"/>
  <c r="C117" i="13"/>
  <c r="C232" i="13"/>
  <c r="C246" i="13"/>
  <c r="C254" i="13"/>
  <c r="C263" i="13"/>
  <c r="G146" i="12"/>
  <c r="G138" i="12"/>
  <c r="G130" i="12"/>
  <c r="G122" i="12"/>
  <c r="G114" i="12"/>
  <c r="G106" i="12"/>
  <c r="G98" i="12"/>
  <c r="G90" i="12"/>
  <c r="G82" i="12"/>
  <c r="G74" i="12"/>
  <c r="G66" i="12"/>
  <c r="G58" i="12"/>
  <c r="G50" i="12"/>
  <c r="G42" i="12"/>
  <c r="G34" i="12"/>
  <c r="G26" i="12"/>
  <c r="G18" i="12"/>
  <c r="G10" i="12"/>
  <c r="G144" i="12"/>
  <c r="G136" i="12"/>
  <c r="G128" i="12"/>
  <c r="G120" i="12"/>
  <c r="G112" i="12"/>
  <c r="G104" i="12"/>
  <c r="G96" i="12"/>
  <c r="G88" i="12"/>
  <c r="G80" i="12"/>
  <c r="G72" i="12"/>
  <c r="G64" i="12"/>
  <c r="G56" i="12"/>
  <c r="G48" i="12"/>
  <c r="G40" i="12"/>
  <c r="G32" i="12"/>
  <c r="G24" i="12"/>
  <c r="G16" i="12"/>
  <c r="G8" i="12"/>
  <c r="G143" i="12"/>
  <c r="G135" i="12"/>
  <c r="G127" i="12"/>
  <c r="G119" i="12"/>
  <c r="G111" i="12"/>
  <c r="G103" i="12"/>
  <c r="G95" i="12"/>
  <c r="G87" i="12"/>
  <c r="G79" i="12"/>
  <c r="G71" i="12"/>
  <c r="G63" i="12"/>
  <c r="G55" i="12"/>
  <c r="G47" i="12"/>
  <c r="G39" i="12"/>
  <c r="G31" i="12"/>
  <c r="G23" i="12"/>
  <c r="G15" i="12"/>
  <c r="G7" i="12"/>
  <c r="G142" i="12"/>
  <c r="G134" i="12"/>
  <c r="G126" i="12"/>
  <c r="G118" i="12"/>
  <c r="G110" i="12"/>
  <c r="G102" i="12"/>
  <c r="G94" i="12"/>
  <c r="G86" i="12"/>
  <c r="G78" i="12"/>
  <c r="G70" i="12"/>
  <c r="G62" i="12"/>
  <c r="G54" i="12"/>
  <c r="G46" i="12"/>
  <c r="G38" i="12"/>
  <c r="G30" i="12"/>
  <c r="G22" i="12"/>
  <c r="G14" i="12"/>
  <c r="G6" i="12"/>
  <c r="G141" i="12"/>
  <c r="G133" i="12"/>
  <c r="G125" i="12"/>
  <c r="G117" i="12"/>
  <c r="G109" i="12"/>
  <c r="G101" i="12"/>
  <c r="G93" i="12"/>
  <c r="G85" i="12"/>
  <c r="G77" i="12"/>
  <c r="G69" i="12"/>
  <c r="G61" i="12"/>
  <c r="G53" i="12"/>
  <c r="G45" i="12"/>
  <c r="G37" i="12"/>
  <c r="G29" i="12"/>
  <c r="G21" i="12"/>
  <c r="G13" i="12"/>
  <c r="E145" i="12"/>
  <c r="E137" i="12"/>
  <c r="E129" i="12"/>
  <c r="E121" i="12"/>
  <c r="E113" i="12"/>
  <c r="E105" i="12"/>
  <c r="E97" i="12"/>
  <c r="E89" i="12"/>
  <c r="E81" i="12"/>
  <c r="E73" i="12"/>
  <c r="E65" i="12"/>
  <c r="E57" i="12"/>
  <c r="E49" i="12"/>
  <c r="E41" i="12"/>
  <c r="E33" i="12"/>
  <c r="E25" i="12"/>
  <c r="E17" i="12"/>
  <c r="E9" i="12"/>
  <c r="E144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E143" i="12"/>
  <c r="E135" i="12"/>
  <c r="E127" i="12"/>
  <c r="E119" i="12"/>
  <c r="E111" i="12"/>
  <c r="E103" i="12"/>
  <c r="E95" i="12"/>
  <c r="E87" i="12"/>
  <c r="E79" i="12"/>
  <c r="E71" i="12"/>
  <c r="E63" i="12"/>
  <c r="E55" i="12"/>
  <c r="E47" i="12"/>
  <c r="E39" i="12"/>
  <c r="E31" i="12"/>
  <c r="E23" i="12"/>
  <c r="E15" i="12"/>
  <c r="E7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E141" i="12"/>
  <c r="E133" i="12"/>
  <c r="E125" i="12"/>
  <c r="E117" i="12"/>
  <c r="E109" i="12"/>
  <c r="E101" i="12"/>
  <c r="E93" i="12"/>
  <c r="E85" i="12"/>
  <c r="E77" i="12"/>
  <c r="E69" i="12"/>
  <c r="E61" i="12"/>
  <c r="E53" i="12"/>
  <c r="E45" i="12"/>
  <c r="E37" i="12"/>
  <c r="E29" i="12"/>
  <c r="E21" i="12"/>
  <c r="E13" i="12"/>
  <c r="E5" i="12"/>
  <c r="E149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2" i="12"/>
  <c r="E44" i="12"/>
  <c r="E36" i="12"/>
  <c r="E28" i="12"/>
  <c r="E20" i="12"/>
  <c r="G189" i="11"/>
  <c r="G11" i="8"/>
  <c r="G14" i="8" s="1"/>
  <c r="C11" i="7" l="1"/>
  <c r="C14" i="8"/>
  <c r="C189" i="11"/>
  <c r="E267" i="13"/>
  <c r="C267" i="13"/>
  <c r="G227" i="15"/>
  <c r="E227" i="15"/>
  <c r="E267" i="14"/>
  <c r="C267" i="14"/>
  <c r="D10" i="43" l="1"/>
  <c r="C10" i="43"/>
  <c r="B10" i="43"/>
  <c r="D7" i="44"/>
  <c r="C7" i="44"/>
  <c r="B7" i="44"/>
  <c r="G5" i="26"/>
  <c r="G6" i="26"/>
  <c r="G7" i="26"/>
  <c r="D8" i="26"/>
  <c r="E5" i="26" s="1"/>
  <c r="E7" i="26" l="1"/>
  <c r="G8" i="26"/>
  <c r="H8" i="26"/>
  <c r="E6" i="26"/>
  <c r="E4" i="26"/>
  <c r="C7" i="26"/>
  <c r="C5" i="26"/>
  <c r="C4" i="26"/>
  <c r="C6" i="26"/>
  <c r="I8" i="26"/>
  <c r="E8" i="26" l="1"/>
  <c r="C8" i="26"/>
  <c r="E9" i="27"/>
  <c r="B11" i="27"/>
  <c r="I11" i="27" s="1"/>
  <c r="C9" i="27" l="1"/>
  <c r="C8" i="27"/>
  <c r="E8" i="27"/>
  <c r="C6" i="27"/>
  <c r="C7" i="27"/>
  <c r="C10" i="27"/>
  <c r="C4" i="27"/>
  <c r="C5" i="27"/>
  <c r="E5" i="27"/>
  <c r="E6" i="27"/>
  <c r="E7" i="27"/>
  <c r="E10" i="27"/>
  <c r="E4" i="27"/>
  <c r="G10" i="27"/>
  <c r="G11" i="27" s="1"/>
  <c r="E11" i="27" l="1"/>
  <c r="C11" i="27"/>
  <c r="C6" i="2"/>
  <c r="B6" i="2" l="1"/>
  <c r="D6" i="2" s="1"/>
  <c r="E6" i="2" l="1"/>
</calcChain>
</file>

<file path=xl/sharedStrings.xml><?xml version="1.0" encoding="utf-8"?>
<sst xmlns="http://schemas.openxmlformats.org/spreadsheetml/2006/main" count="5600" uniqueCount="879">
  <si>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</si>
  <si>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</si>
  <si>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</si>
  <si>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</si>
  <si>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</si>
  <si>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</si>
  <si>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</si>
  <si>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</si>
  <si>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</si>
  <si>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</si>
  <si>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</si>
  <si>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</si>
  <si>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</si>
  <si>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</si>
  <si>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</si>
  <si>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</si>
  <si>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</si>
  <si>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</si>
  <si>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</si>
  <si>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</si>
  <si>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</si>
  <si>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</si>
  <si>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</si>
  <si>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</si>
  <si>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</si>
  <si>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</si>
  <si>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</si>
  <si>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</si>
  <si>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</si>
  <si>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</si>
  <si>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</si>
  <si>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</si>
  <si>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</si>
  <si>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</si>
  <si>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</si>
  <si>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</si>
  <si>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</si>
  <si>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</si>
  <si>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</si>
  <si>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</si>
  <si>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</si>
  <si>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</si>
  <si>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</si>
  <si>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</si>
  <si>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</si>
  <si>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</si>
  <si>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</si>
  <si>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</si>
  <si>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</si>
  <si>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</si>
  <si>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</si>
  <si>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</si>
  <si>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</si>
  <si>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</si>
  <si>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</si>
  <si>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</si>
  <si>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</si>
  <si>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</si>
  <si>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</si>
  <si>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</si>
  <si>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</si>
  <si>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</si>
  <si>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</si>
  <si>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</si>
  <si>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</si>
  <si>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</si>
  <si>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</si>
  <si>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</si>
  <si>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</si>
  <si>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</si>
  <si>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</si>
  <si>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</si>
  <si>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</si>
  <si>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</si>
  <si>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</si>
  <si>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</si>
  <si>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</si>
  <si>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</si>
  <si>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</si>
  <si>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</si>
  <si>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</si>
  <si>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</si>
  <si>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</si>
  <si>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</si>
  <si>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</si>
  <si>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</si>
  <si>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</si>
  <si>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</si>
  <si>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</si>
  <si>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</si>
  <si>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</si>
  <si>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</si>
  <si>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</si>
  <si>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</si>
  <si>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</si>
  <si>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</si>
  <si>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</si>
  <si>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</si>
  <si>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</si>
  <si>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</si>
  <si>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</si>
  <si>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</si>
  <si>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</si>
  <si>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</si>
  <si>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</si>
  <si>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</si>
  <si>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</si>
  <si>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</si>
  <si>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</si>
  <si>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</si>
  <si>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</si>
  <si>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</si>
  <si>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</si>
  <si>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</si>
  <si>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</si>
  <si>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</si>
  <si>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</si>
  <si>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</si>
  <si>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</si>
  <si>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</si>
  <si>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</si>
  <si>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</si>
  <si>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</si>
  <si>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</si>
  <si>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</si>
  <si>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</si>
  <si>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</si>
  <si>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</si>
  <si>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</si>
  <si>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</si>
  <si>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</si>
  <si>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</si>
  <si>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</si>
  <si>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</si>
  <si>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</si>
  <si>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</si>
  <si>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</si>
  <si>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</si>
  <si>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</si>
  <si>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</si>
  <si>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</si>
  <si>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</si>
  <si>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</si>
  <si>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</si>
  <si>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</si>
  <si>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</si>
  <si>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</si>
  <si>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</si>
  <si>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</si>
  <si>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</si>
  <si>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</si>
  <si>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</si>
  <si>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</si>
  <si>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</si>
  <si>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</si>
  <si>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</si>
  <si>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</si>
  <si>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</si>
  <si>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</si>
  <si>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</si>
  <si>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</si>
  <si>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</si>
  <si>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</si>
  <si>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</si>
  <si>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</si>
  <si>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</si>
  <si>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</si>
  <si>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</si>
  <si>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</si>
  <si>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</si>
  <si>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</si>
  <si>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</si>
  <si>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</si>
  <si>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</si>
  <si>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</si>
  <si>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</si>
  <si>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</si>
  <si>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</si>
  <si>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</si>
  <si>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</si>
  <si>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</si>
  <si>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</si>
  <si>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</si>
  <si>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</si>
  <si>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</si>
  <si>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</si>
  <si>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</si>
  <si>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</si>
  <si>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</si>
  <si>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</si>
  <si>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</si>
  <si>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</si>
  <si>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</si>
  <si>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</si>
  <si>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</si>
  <si>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</si>
  <si>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</si>
  <si>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</si>
  <si>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</si>
  <si>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</si>
  <si>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</si>
  <si>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</si>
  <si>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</si>
  <si>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</si>
  <si>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</si>
  <si>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</si>
  <si>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</si>
  <si>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</si>
  <si>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</si>
  <si>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</si>
  <si>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</si>
  <si>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</si>
  <si>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</si>
  <si>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</si>
  <si>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</si>
  <si>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</si>
  <si>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</si>
  <si>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</si>
  <si>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</si>
  <si>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</si>
  <si>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</si>
  <si>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</si>
  <si>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</si>
  <si>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</si>
  <si>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</si>
  <si>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</si>
  <si>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</si>
  <si>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</si>
  <si>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</si>
  <si>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</si>
  <si>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</si>
  <si>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</si>
  <si>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</si>
  <si>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</si>
  <si>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</si>
  <si>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</si>
  <si>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</si>
  <si>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</si>
  <si>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</si>
  <si>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</si>
  <si>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</si>
  <si>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</si>
  <si>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</si>
  <si>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</si>
  <si>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</si>
  <si>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</si>
  <si>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</si>
  <si>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</si>
  <si>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</si>
  <si>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</si>
  <si>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</si>
  <si>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</si>
  <si>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</si>
  <si>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</si>
  <si>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</si>
  <si>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</si>
  <si>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</si>
  <si>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</si>
  <si>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</si>
  <si>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</si>
  <si>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</si>
  <si>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</si>
  <si>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</si>
  <si>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</si>
  <si>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</si>
  <si>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</si>
  <si>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</si>
  <si>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</si>
  <si>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</si>
  <si>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</si>
  <si>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</si>
  <si>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</si>
  <si>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</si>
  <si>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</si>
  <si>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</si>
  <si>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</si>
  <si>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</si>
  <si>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</si>
  <si>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</si>
  <si>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</si>
  <si>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</si>
  <si>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</si>
  <si>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</si>
  <si>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</si>
  <si>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</si>
  <si>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</si>
  <si>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</si>
  <si>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</si>
  <si>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</si>
  <si>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</si>
  <si>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</si>
  <si>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</si>
  <si>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</si>
  <si>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</si>
  <si>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</si>
  <si>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</si>
  <si>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</si>
  <si>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</si>
  <si>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</si>
  <si>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</si>
  <si>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</si>
  <si>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</si>
  <si>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</si>
  <si>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</si>
  <si>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</si>
  <si>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</si>
  <si>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</si>
  <si>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</si>
  <si>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</si>
  <si>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</si>
  <si>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</si>
  <si>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</si>
  <si>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</si>
  <si>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</si>
  <si>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</si>
  <si>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</si>
  <si>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</si>
  <si>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</si>
  <si>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</si>
  <si>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</si>
  <si>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</si>
  <si>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</si>
  <si>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</si>
  <si>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</si>
  <si>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</si>
  <si>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</si>
  <si>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</si>
  <si>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</si>
  <si>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</si>
  <si>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</si>
  <si>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</si>
  <si>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</si>
  <si>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</si>
  <si>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</si>
  <si>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</si>
  <si>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</si>
  <si>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</si>
  <si>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</si>
  <si>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</si>
  <si>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</si>
  <si>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</si>
  <si>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</si>
  <si>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</si>
  <si>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</si>
  <si>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</si>
  <si>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</si>
  <si>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</si>
  <si>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</si>
  <si>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</si>
  <si>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</si>
  <si>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</si>
  <si>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</si>
  <si>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</si>
  <si>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</si>
  <si>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</si>
  <si>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</si>
  <si>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</si>
  <si>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</si>
  <si>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</si>
  <si>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</si>
  <si>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</si>
  <si>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</si>
  <si>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</si>
  <si>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</si>
  <si>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</si>
  <si>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</si>
  <si>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</si>
  <si>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</si>
  <si>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</si>
  <si>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</si>
  <si>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</si>
  <si>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</si>
  <si>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</si>
  <si>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</si>
  <si>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</si>
  <si>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</si>
  <si>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</si>
  <si>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</si>
  <si>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</si>
  <si>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</si>
  <si>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</si>
  <si>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</si>
  <si>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</si>
  <si>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</si>
  <si>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</si>
  <si>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</si>
  <si>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</si>
  <si>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</si>
  <si>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</si>
  <si>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</si>
  <si>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</si>
  <si>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</si>
  <si>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</si>
  <si>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</si>
  <si>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</si>
  <si>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</si>
  <si>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</si>
  <si>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</si>
  <si>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</si>
  <si>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</si>
  <si>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</si>
  <si>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</si>
  <si>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</si>
  <si>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</si>
  <si>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</si>
  <si>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</si>
  <si>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</si>
  <si>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</si>
  <si>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</si>
  <si>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</si>
  <si>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</si>
  <si>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</si>
  <si>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</si>
  <si>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</si>
  <si>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</si>
  <si>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</si>
  <si>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</si>
  <si>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</si>
  <si>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</si>
  <si>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</si>
  <si>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</si>
  <si>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</si>
  <si>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</si>
  <si>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</si>
  <si>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</si>
  <si>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</si>
  <si>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</si>
  <si>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</si>
  <si>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</si>
  <si>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</si>
  <si>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</si>
  <si>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</si>
  <si>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</si>
  <si>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</si>
  <si>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</si>
  <si>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</si>
  <si>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</si>
  <si>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</si>
  <si>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</si>
  <si>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</si>
  <si>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</si>
  <si>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</si>
  <si>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</si>
  <si>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</si>
  <si>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</si>
  <si>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</si>
  <si>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</si>
  <si>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</si>
  <si>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</si>
  <si>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</si>
  <si>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</si>
  <si>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</si>
  <si>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</si>
  <si>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</si>
  <si>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</si>
  <si>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</si>
  <si>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</si>
  <si>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</si>
  <si>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</si>
  <si>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</si>
  <si>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</si>
  <si>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</si>
  <si>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</si>
  <si>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</si>
  <si>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</si>
  <si>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>Oshakati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</si>
  <si>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</si>
  <si>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</si>
  <si>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</si>
  <si>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</si>
  <si>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</si>
  <si>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</si>
  <si>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</si>
  <si>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</si>
  <si>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</si>
  <si>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</si>
  <si>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</si>
  <si>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</si>
  <si>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</si>
  <si>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</si>
  <si>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>Nicaragua</t>
  </si>
  <si>
    <t>Imports (-)</t>
  </si>
  <si>
    <t>Brunei Darassalam</t>
  </si>
  <si>
    <t>Algeria</t>
  </si>
  <si>
    <t>El Salvador</t>
  </si>
  <si>
    <t>Belize</t>
  </si>
  <si>
    <t>Christmas Island</t>
  </si>
  <si>
    <t>Albania</t>
  </si>
  <si>
    <t>Bhutan</t>
  </si>
  <si>
    <t>Monaco</t>
  </si>
  <si>
    <t>Somalia</t>
  </si>
  <si>
    <t>Palau</t>
  </si>
  <si>
    <t xml:space="preserve">Partner </t>
  </si>
  <si>
    <t>Electricity, gas, steam and air conditioning supply</t>
  </si>
  <si>
    <t>Walvis Bay</t>
  </si>
  <si>
    <t>Ariamsvlei</t>
  </si>
  <si>
    <t>Noordoewer</t>
  </si>
  <si>
    <t>Oranjemund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</si>
  <si>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</si>
  <si>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</si>
  <si>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</si>
  <si>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</si>
  <si>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</si>
  <si>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</si>
  <si>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</si>
  <si>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2023</t>
  </si>
  <si>
    <t>Africa</t>
  </si>
  <si>
    <t>Value(N$ m)</t>
  </si>
  <si>
    <t>Imports(N$ m)</t>
  </si>
  <si>
    <t>St.Helena</t>
  </si>
  <si>
    <t>Barbados</t>
  </si>
  <si>
    <t>Bolivia</t>
  </si>
  <si>
    <t>Office</t>
  </si>
  <si>
    <t>Road</t>
  </si>
  <si>
    <t>Cumulative exports 2023</t>
  </si>
  <si>
    <t>Cumulative imports 2023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</si>
  <si>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</si>
  <si>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</si>
  <si>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</si>
  <si>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</si>
  <si>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</si>
  <si>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</si>
  <si>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</si>
  <si>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</si>
  <si>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</si>
  <si>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>Human health and social work activities</t>
  </si>
  <si>
    <t>Professional, scientific and technical activities</t>
  </si>
  <si>
    <t>Syrian Arab Republic</t>
  </si>
  <si>
    <t>Paraguay</t>
  </si>
  <si>
    <t>MERCOSUR</t>
  </si>
  <si>
    <t>Various Countries</t>
  </si>
  <si>
    <t>Total Exports(N$ m)</t>
  </si>
  <si>
    <t>Exports(N$)</t>
  </si>
  <si>
    <t>Azerbaijan</t>
  </si>
  <si>
    <t>Sudan</t>
  </si>
  <si>
    <t>OECD</t>
  </si>
  <si>
    <t>m-m</t>
  </si>
  <si>
    <t>Burundi</t>
  </si>
  <si>
    <t>Eritria</t>
  </si>
  <si>
    <t>Liechtenstein</t>
  </si>
  <si>
    <t>EXPORTS</t>
  </si>
  <si>
    <t>IMPORTS</t>
  </si>
  <si>
    <t>Netherlands Antilles</t>
  </si>
  <si>
    <t>TOTAL</t>
  </si>
  <si>
    <t>Air</t>
  </si>
  <si>
    <t>Sea</t>
  </si>
  <si>
    <t>Guadeloupe</t>
  </si>
  <si>
    <t>British Virgin Islands</t>
  </si>
  <si>
    <t>Gibraltar</t>
  </si>
  <si>
    <t>Rundu</t>
  </si>
  <si>
    <t>Re-exports</t>
  </si>
  <si>
    <t>COMESA</t>
  </si>
  <si>
    <t>Nauru</t>
  </si>
  <si>
    <t>Haiti</t>
  </si>
  <si>
    <t>Serbia And Monetenegro</t>
  </si>
  <si>
    <t>British Indian Ocean Territory</t>
  </si>
  <si>
    <t>Kazakhstan</t>
  </si>
  <si>
    <t>Maldives</t>
  </si>
  <si>
    <t>United States Minor O/Lying Islands</t>
  </si>
  <si>
    <t>Other Windhoek Offices</t>
  </si>
  <si>
    <r>
      <t>%</t>
    </r>
    <r>
      <rPr>
        <b/>
        <sz val="10"/>
        <color indexed="8"/>
        <rFont val="Arial"/>
        <family val="2"/>
      </rPr>
      <t>∆y/y</t>
    </r>
  </si>
  <si>
    <t>Gambia</t>
  </si>
  <si>
    <t>San Marino</t>
  </si>
  <si>
    <t>Virgin Islands Of The United States</t>
  </si>
  <si>
    <t>Faroe Islands</t>
  </si>
  <si>
    <t>Chad</t>
  </si>
  <si>
    <t>Tavulu</t>
  </si>
  <si>
    <t>Montserrat</t>
  </si>
  <si>
    <t>Rail</t>
  </si>
  <si>
    <t>Inland waterways</t>
  </si>
  <si>
    <t>COMESA excl. SADC</t>
  </si>
  <si>
    <t>SADC excl. SACU</t>
  </si>
  <si>
    <t>Cook Island</t>
  </si>
  <si>
    <t>Comoros</t>
  </si>
  <si>
    <t>Saint Kitts And Nevis</t>
  </si>
  <si>
    <t>Trinadad &amp; Tobago</t>
  </si>
  <si>
    <t>Guyana</t>
  </si>
  <si>
    <t>Burkinafaso</t>
  </si>
  <si>
    <t>Belarus</t>
  </si>
  <si>
    <t>Cocos Island</t>
  </si>
  <si>
    <t>New Caledonia</t>
  </si>
  <si>
    <t>Niue</t>
  </si>
  <si>
    <t>Turkmenistan</t>
  </si>
  <si>
    <t>Uzberkistan</t>
  </si>
  <si>
    <t>Table 2: Cumulative Trade Value(N$ m) - 2023</t>
  </si>
  <si>
    <t>Table 2: Cumulative Trade Value - 2023</t>
  </si>
  <si>
    <t>Table 3: Cumulative Trade value - 2024</t>
  </si>
  <si>
    <t>Table 3: Cumulative Trade Value (N$ m) - 2024</t>
  </si>
  <si>
    <t>Cumulative exports 2024</t>
  </si>
  <si>
    <t>Cumulative imports 2024</t>
  </si>
  <si>
    <t>Mode unknown</t>
  </si>
  <si>
    <t>Multimodal</t>
  </si>
  <si>
    <t>Katwitwi</t>
  </si>
  <si>
    <t>2024</t>
  </si>
  <si>
    <t>B0721:Mining of uranium and thorium ores</t>
  </si>
  <si>
    <t>C2420:Manufacture of basic precious and other non-ferrous metals</t>
  </si>
  <si>
    <t>A0121:Growing of grapes</t>
  </si>
  <si>
    <t>B0899:Other mining and quarrying n.e.c.</t>
  </si>
  <si>
    <t>C1020:Processing and preserving of fish, crustaceans and molluscs</t>
  </si>
  <si>
    <t>A0220:Logging</t>
  </si>
  <si>
    <t>B0910:Support activities for petroleum and natural gas extraction</t>
  </si>
  <si>
    <t>C2824:Manufacture of machinery for mining, quarrying and construction</t>
  </si>
  <si>
    <t>A0142:Raising of horses and other equines</t>
  </si>
  <si>
    <t>B0729:Mining of other non-ferrous metal ores</t>
  </si>
  <si>
    <t>C3211:Manufacture of jewellery and related articles</t>
  </si>
  <si>
    <t>A0144:Raising of sheep and goats</t>
  </si>
  <si>
    <t>B0893:Extraction of salt</t>
  </si>
  <si>
    <t>C2012:Manufacture of fertilizers and nitrogen compounds</t>
  </si>
  <si>
    <t>A0322:Freshwater aquaculture</t>
  </si>
  <si>
    <t>C2910:Manufacture of motor vehicles</t>
  </si>
  <si>
    <t>C2011:Manufacture of basic chemicals</t>
  </si>
  <si>
    <t>C2599:Manufacture of other fabricated metal products n.e.c.</t>
  </si>
  <si>
    <t>B0510:Mining of hard coal</t>
  </si>
  <si>
    <t>B0620:Extraction of natural gas</t>
  </si>
  <si>
    <t>A0111:Growing of cereals (except rice), leguminous crops and oil seeds</t>
  </si>
  <si>
    <t>A0113:Growing of vegetables and melons, roots and tubers</t>
  </si>
  <si>
    <t>A0128:Growing of spices, aromatic, drug and pharmaceutical crops</t>
  </si>
  <si>
    <t>A0124:Growing of pome fruits and stone fruits</t>
  </si>
  <si>
    <t>A0127:Growing of beverage crops</t>
  </si>
  <si>
    <t>723:Civil engineering and contractors' equipment</t>
  </si>
  <si>
    <t>Table 7: Exports by top 3 Industries</t>
  </si>
  <si>
    <t>Table 8: Imports by top 3 Industries</t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</si>
  <si>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</si>
  <si>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</si>
  <si>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</si>
  <si>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</si>
  <si>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</si>
  <si>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</si>
  <si>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</si>
  <si>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</si>
  <si>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</si>
  <si>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</si>
  <si>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</si>
  <si>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Table 20: Exports by Economic regions</t>
  </si>
  <si>
    <t>Table 21: Export by economic region and products</t>
  </si>
  <si>
    <t>Table 22: Imports by economic regions</t>
  </si>
  <si>
    <t>Table 23: Import by Economic region and products</t>
  </si>
  <si>
    <t>Table 24: Export by mode of transport</t>
  </si>
  <si>
    <t>Table 25: Exported commodity by mode of transport</t>
  </si>
  <si>
    <t>Table 26: Import by mode of transport</t>
  </si>
  <si>
    <t>Table 27: Imported commodity by mode of transport</t>
  </si>
  <si>
    <t>Table 28: Export by NetWeight</t>
  </si>
  <si>
    <t>Table 29: Import by Netweight</t>
  </si>
  <si>
    <t>Table 30: Trade by Borderpost</t>
  </si>
  <si>
    <t>Table 31: AfCFTA</t>
  </si>
  <si>
    <t>B0810:Quarrying of stone, sand and clay</t>
  </si>
  <si>
    <t>B0891:Mining of chemical and fertilizer minerals</t>
  </si>
  <si>
    <t>B0610:Extraction of crude petroleum</t>
  </si>
  <si>
    <t>C2410:Manufacture of basic iron and steel</t>
  </si>
  <si>
    <t>A0149:Raising of other animals</t>
  </si>
  <si>
    <t>C2651:Manufacture of measuring, testing, navigating and control equipment</t>
  </si>
  <si>
    <t>A0321:Marine aquaculture</t>
  </si>
  <si>
    <t>B0520:Mining of lignite</t>
  </si>
  <si>
    <t>C1010:Processing and preserving of meat</t>
  </si>
  <si>
    <t>A0210:Silviculture and other forestry activities</t>
  </si>
  <si>
    <t>C1103:Manufacture of malt liquors and malt</t>
  </si>
  <si>
    <t>A0130:Plant propagation</t>
  </si>
  <si>
    <t>B0710:Mining of iron ores</t>
  </si>
  <si>
    <t>C2610:Manufacture of electronic components and boards</t>
  </si>
  <si>
    <t>A0119:Growing of other non-perennial crops</t>
  </si>
  <si>
    <t>C2710:Manufacture of electric motors, generators, transformers and electricity distribution and control apparatus</t>
  </si>
  <si>
    <t>C2023:Manufacture of soap and detergents, cleaning and polishing preparations, perfumes and toilet preparations</t>
  </si>
  <si>
    <t>A0230:Gathering of non-wood forest products</t>
  </si>
  <si>
    <t>C2029:Manufacture of other chemical products n.e.c.</t>
  </si>
  <si>
    <t>C1075:Manufacture of prepared meals and dishes</t>
  </si>
  <si>
    <t>A0126:Growing of oleaginous fruits</t>
  </si>
  <si>
    <t>C1392:Manufacture of made-up textile articles, except apparel</t>
  </si>
  <si>
    <t>A0125:Growing of other tree and bush fruits and nuts</t>
  </si>
  <si>
    <t>C2211:Manufacture of rubber tyres and tubes; retreading and rebuilding of rubber tyres</t>
  </si>
  <si>
    <t>A0112:Growing of rice</t>
  </si>
  <si>
    <t>C2394:Manufacture of cement, lime and plaster</t>
  </si>
  <si>
    <t>A0170:Hunting, trapping and related service activities</t>
  </si>
  <si>
    <t>C2930:Manufacture of parts and accessories for motor vehicles</t>
  </si>
  <si>
    <t>A0115:Growing of tobacco</t>
  </si>
  <si>
    <t>C1920:Manufacture of refined petroleum products</t>
  </si>
  <si>
    <t>A0116:Growing of fibre crops</t>
  </si>
  <si>
    <t>C2220:Manufacture of plastics products</t>
  </si>
  <si>
    <t>A0141:Raising of cattle and buffaloes</t>
  </si>
  <si>
    <t>C3290:Other manufacturing n.e.c.</t>
  </si>
  <si>
    <t>A0145:Raising of swine/pigs</t>
  </si>
  <si>
    <t>C2813:Manufacture of other pumps, compressors, taps and valves</t>
  </si>
  <si>
    <t>A0146:Raising of poultry</t>
  </si>
  <si>
    <t>C1074:Manufacture of macaroni, noodles, couscous and similar farinaceous products</t>
  </si>
  <si>
    <t>A0311:Marine fishing</t>
  </si>
  <si>
    <t>C1610:Sawmilling and planing of wood</t>
  </si>
  <si>
    <t>C2819:Manufacture of other general-purpose machinery</t>
  </si>
  <si>
    <t>C2100:Manufacture of pharmaceuticals, medicinal chemical and botanical products</t>
  </si>
  <si>
    <t>C1511:Tanning and dressing of leather; dressing and dyeing of fur</t>
  </si>
  <si>
    <t>C2816:Manufacture of lifting and handling equipment</t>
  </si>
  <si>
    <t>C2821:Manufacture of agricultural and forestry machinery</t>
  </si>
  <si>
    <t>C1101:Distilling, rectifying and blending of spirits</t>
  </si>
  <si>
    <t>C2812:Manufacture of fluid power equipment</t>
  </si>
  <si>
    <t>C2829:Manufacture of other special-purpose machinery</t>
  </si>
  <si>
    <t>C2396:Cutting, shaping and finishing of stone</t>
  </si>
  <si>
    <t>C2013:Manufacture of plastics and synthetic rubber in primary forms</t>
  </si>
  <si>
    <t>C1623:Manufacture of wooden containers</t>
  </si>
  <si>
    <t>C1030:Processing and preserving of fruit and vegetables</t>
  </si>
  <si>
    <t>C2593:Manufacture of cutlery, hand tools and general hardware</t>
  </si>
  <si>
    <t>C1079:Manufacture of other food products n.e.c.</t>
  </si>
  <si>
    <t>C2511:Manufacture of structural metal products</t>
  </si>
  <si>
    <t>C1061:Manufacture of grain mill products</t>
  </si>
  <si>
    <t>C1200:Manufacture of tobacco products</t>
  </si>
  <si>
    <t>C2219:Manufacture of other rubber products</t>
  </si>
  <si>
    <t>C2790:Manufacture of other electrical equipment</t>
  </si>
  <si>
    <t>C2022:Manufacture of paints, varnishes and similar coatings, printing ink and mastics</t>
  </si>
  <si>
    <t>C2814:Manufacture of bearings, gears, gearing and driving elements</t>
  </si>
  <si>
    <t>C2620:Manufacture of computers and peripheral equipment</t>
  </si>
  <si>
    <t>C1102:Manufacture of wines</t>
  </si>
  <si>
    <t>C2310:Manufacture of glass and glass products</t>
  </si>
  <si>
    <t>C1080:Manufacture of prepared animal feeds</t>
  </si>
  <si>
    <t>C1040:Manufacture of vegetable and animal oils and fats</t>
  </si>
  <si>
    <t>C2920:Manufacture of bodies (coachwork) for motor vehicles; manufacture of trailers and semi-trailers</t>
  </si>
  <si>
    <t>C1072:Manufacture of sugar</t>
  </si>
  <si>
    <t>C3250:Manufacture of medical and dental instruments and supplies</t>
  </si>
  <si>
    <t>C2512:Manufacture of tanks, reservoirs and containers of metal</t>
  </si>
  <si>
    <t>C1621:Manufacture of veneer sheets and wood-based panels</t>
  </si>
  <si>
    <t>C1701:Manufacture of pulp, paper and paperboard</t>
  </si>
  <si>
    <t>C2630:Manufacture of communication equipment</t>
  </si>
  <si>
    <t>C3100:Manufacture of furniture</t>
  </si>
  <si>
    <t>C2720:Manufacture of batteries and accumulators</t>
  </si>
  <si>
    <t>C2431:Casting of iron and steel</t>
  </si>
  <si>
    <t>C2732:Manufacture of other electronic and electric wires and cables</t>
  </si>
  <si>
    <t>C2395:Manufacture of articles of concrete, cement and plaster</t>
  </si>
  <si>
    <t>C2399:Manufacture of other non-metallic mineral products n.e.c.</t>
  </si>
  <si>
    <t>C1394:Manufacture of cordage, rope, twine and netting</t>
  </si>
  <si>
    <t>C1050:Manufacture of dairy products</t>
  </si>
  <si>
    <t>C2818:Manufacture of power-driven hand tools</t>
  </si>
  <si>
    <t>C1702:Manufacture of corrugated paper and paperboard and of containers of paper and paperboard</t>
  </si>
  <si>
    <t>C2750:Manufacture of domestic appliances</t>
  </si>
  <si>
    <t>C2822:Manufacture of metal-forming machinery and machine tools</t>
  </si>
  <si>
    <t>C2826:Manufacture of machinery for textile, apparel and leather production</t>
  </si>
  <si>
    <t>C2030:Manufacture of man-made fibres</t>
  </si>
  <si>
    <t>C1410:Manufacture of wearing apparel, except fur apparel</t>
  </si>
  <si>
    <t>C2640:Manufacture of consumer electronics</t>
  </si>
  <si>
    <t>C1629:Manufacture of other products of wood; manufacture of articles of cork, straw and plaiting materials</t>
  </si>
  <si>
    <t>C1709:Manufacture of other articles of paper and paperboard</t>
  </si>
  <si>
    <t>C1622:Manufacture of builders' carpentry and joinery</t>
  </si>
  <si>
    <t>C2391:Manufacture of refractory products</t>
  </si>
  <si>
    <t>C1520:Manufacture of footwear</t>
  </si>
  <si>
    <t>C2823:Manufacture of machinery for metallurgy</t>
  </si>
  <si>
    <t>C2811:Manufacture of engines and turbines, except aircraft, vehicle and cycle engines</t>
  </si>
  <si>
    <t>C1512:Manufacture of luggage, handbags and the like, saddlery and harness</t>
  </si>
  <si>
    <t>C1073:Manufacture of cocoa, chocolate and sugar confectionery</t>
  </si>
  <si>
    <t>C2740:Manufacture of electric lighting equipment</t>
  </si>
  <si>
    <t>C2652:Manufacture of watches and clocks</t>
  </si>
  <si>
    <t>C2021:Manufacture of pesticides and other agrochemical products</t>
  </si>
  <si>
    <t>C1104:Manufacture of soft drinks; production of mineral waters and other bottled waters</t>
  </si>
  <si>
    <t>C1393:Manufacture of carpets and rugs</t>
  </si>
  <si>
    <t>C2393:Manufacture of other porcelain and ceramic products</t>
  </si>
  <si>
    <t>C3220:Manufacture of musical instruments</t>
  </si>
  <si>
    <t>C2815:Manufacture of ovens, furnaces and furnace burners</t>
  </si>
  <si>
    <t>C2817:Manufacture of office machinery and equipment (except computers and peripheral equipment)</t>
  </si>
  <si>
    <t>C3092:Manufacture of bicycles and invalid carriages</t>
  </si>
  <si>
    <t>C3091:Manufacture of motorcycles</t>
  </si>
  <si>
    <t>C2520:Manufacture of weapons and ammunition</t>
  </si>
  <si>
    <t>C2731:Manufacture of fibre optic cables</t>
  </si>
  <si>
    <t>C3212:Manufacture of imitation jewellery and related articles</t>
  </si>
  <si>
    <t>C2825:Manufacture of machinery for food, beverage and tobacco processing</t>
  </si>
  <si>
    <t>C2660:Manufacture of irradiation, electromedical and electrotherapeutic equipment</t>
  </si>
  <si>
    <t>C2670:Manufacture of optical instruments and photographic equipment</t>
  </si>
  <si>
    <t>C2392:Manufacture of clay building materials</t>
  </si>
  <si>
    <t>C1071:Manufacture of bakery products</t>
  </si>
  <si>
    <t>C3011:Building of ships and floating structures</t>
  </si>
  <si>
    <t>C3240:Manufacture of games and toys</t>
  </si>
  <si>
    <t>C3230:Manufacture of sports goods</t>
  </si>
  <si>
    <t>C1399:Manufacture of other textiles n.e.c.</t>
  </si>
  <si>
    <t>C1430:Manufacture of knitted and crocheted apparel</t>
  </si>
  <si>
    <t>C1391:Manufacture of knitted and crocheted fabrics</t>
  </si>
  <si>
    <t>C1811:Printing</t>
  </si>
  <si>
    <t>C3012:Building of pleasure and sporting boats</t>
  </si>
  <si>
    <t>C3099:Manufacture of other transport equipment n.e.c.</t>
  </si>
  <si>
    <t>C1312:Weaving of textiles</t>
  </si>
  <si>
    <t>C1311:Preparation and spinning of textile fibres</t>
  </si>
  <si>
    <t>C1062:Manufacture of starches and starch products</t>
  </si>
  <si>
    <t>C1420:Manufacture of articles of fur</t>
  </si>
  <si>
    <t>C1812:Service activities related to printing</t>
  </si>
  <si>
    <t>C1910:Manufacture of coke oven products</t>
  </si>
  <si>
    <t>C2513:Manufacture of steam generators, except central heating hot water boilers</t>
  </si>
  <si>
    <t>C2680:Manufacture of magnetic and optical media</t>
  </si>
  <si>
    <t>C3020:Manufacture of railway locomotives and rolling stock</t>
  </si>
  <si>
    <t>C3030:Manufacture of air and spacecraft and related machinery</t>
  </si>
  <si>
    <t>C3040:Manufacture of military fighting vehicles</t>
  </si>
  <si>
    <t>B0892:Extraction of peat</t>
  </si>
  <si>
    <t>A0122:Growing of tropical and subtropical fruits</t>
  </si>
  <si>
    <t>A0129:Growing of other perennial crops</t>
  </si>
  <si>
    <t>A0312:Freshwater fishing</t>
  </si>
  <si>
    <t>As reported in Jan_2023  Bulletin (N$ m)</t>
  </si>
  <si>
    <t>As reported in Feb_2024  Bulletin (N$ m)</t>
  </si>
  <si>
    <t>Benin</t>
  </si>
  <si>
    <t>Guinea-Bissau</t>
  </si>
  <si>
    <t>Libyan Arab Jamahiriya</t>
  </si>
  <si>
    <t>682:Copper and article of copper</t>
  </si>
  <si>
    <t>971:Non-monetary gold</t>
  </si>
  <si>
    <t>034:Fish</t>
  </si>
  <si>
    <t xml:space="preserve">334:Petroleum oils </t>
  </si>
  <si>
    <t>667:Precious stones (diamonds)</t>
  </si>
  <si>
    <t>782:Motor vehicles for the transport of goods</t>
  </si>
  <si>
    <t>284:Nickel ores and concentrates</t>
  </si>
  <si>
    <t>625:Rubber tyres</t>
  </si>
  <si>
    <t>562:Fertilizers</t>
  </si>
  <si>
    <t>Venezuela</t>
  </si>
  <si>
    <t>Guatemala</t>
  </si>
  <si>
    <t>Sao Tome And Principe</t>
  </si>
  <si>
    <t>Kyrgyzstan</t>
  </si>
  <si>
    <t>Nepal</t>
  </si>
  <si>
    <t>Antarctica</t>
  </si>
  <si>
    <t>Aruba</t>
  </si>
  <si>
    <t>Equatorial Guinea</t>
  </si>
  <si>
    <t>Djibouti</t>
  </si>
  <si>
    <t>Iraq</t>
  </si>
  <si>
    <t xml:space="preserve"> Total </t>
  </si>
  <si>
    <t>C1313:Finishing of textiles</t>
  </si>
  <si>
    <t>C1820:Reproduction of recorded media</t>
  </si>
  <si>
    <t>C2432:Casting of non-ferrous metals</t>
  </si>
  <si>
    <t>C2591:Forging, pressing, stamping and roll-forming of metal; powder metallurgy</t>
  </si>
  <si>
    <t>C2592:Treatment and coating of metals; machining</t>
  </si>
  <si>
    <t>C2733:Manufacture of wiring devices</t>
  </si>
  <si>
    <t>C3311:Repair of fabricated metal products</t>
  </si>
  <si>
    <t>C3312:Repair of machinery</t>
  </si>
  <si>
    <t>C3313:Repair of electronic and optical equipment</t>
  </si>
  <si>
    <t>C3314:Repair of electrical equipment</t>
  </si>
  <si>
    <t>C3315:Repair of transport equipment, except motor vehicles</t>
  </si>
  <si>
    <t>C3319:Repair of other equipment</t>
  </si>
  <si>
    <t>C3320:Installation of industrial machinery and equipment</t>
  </si>
  <si>
    <t>A0114:Growing of sugar cane</t>
  </si>
  <si>
    <t>A0123:Growing of citrus fruits</t>
  </si>
  <si>
    <t>A0143:Raising of camels and camelids</t>
  </si>
  <si>
    <t>A0150:Mixed farming</t>
  </si>
  <si>
    <t>A0161:Support activities for crop production</t>
  </si>
  <si>
    <t>A0162:Support activities for animal production</t>
  </si>
  <si>
    <t>A0163:Post-harvest crop activities</t>
  </si>
  <si>
    <t>A0164:Seed processing for propagation</t>
  </si>
  <si>
    <t>A0240:Support services to forestry</t>
  </si>
  <si>
    <t>B0990:Support activities for other mining and quarrying</t>
  </si>
  <si>
    <t>334:Petroleum oils</t>
  </si>
  <si>
    <t>Tab 7: Exports by top 3 Industries by top 5 commodities (N$), Feb 2024</t>
  </si>
  <si>
    <t>Tab 8: Imports by top 3 Industries by top 5 commodities (N$), Feb 2024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</si>
  <si>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Feb 2023 to Feb 2024</t>
    </r>
  </si>
  <si>
    <t>Table 10: Trade balance by Partner (N$ m), Feb 2024</t>
  </si>
  <si>
    <t>Table 11: Trade balance by Product (N$ m), Feb 2024</t>
  </si>
  <si>
    <t>Table 12: Exports by partner</t>
  </si>
  <si>
    <t xml:space="preserve">Table 13: Imports by partner </t>
  </si>
  <si>
    <t>Table 14: Exports by Product</t>
  </si>
  <si>
    <t>Table 15: Re-exports by Product</t>
  </si>
  <si>
    <t>Table 16: Imports by Products</t>
  </si>
  <si>
    <t>Table 17:  Top five export products by Partner (N$ m)</t>
  </si>
  <si>
    <t>Table 18: Top five re-export products by Partner (N$ m)</t>
  </si>
  <si>
    <t>Table 19: Top five import products by Partner (N$ m)</t>
  </si>
  <si>
    <t>Table 20: Export by economic regions, Percent</t>
  </si>
  <si>
    <t>Table 21: Exports by economic regions and product value (N$ m)</t>
  </si>
  <si>
    <t xml:space="preserve">Table 22: Imports by economic regions, Percent  </t>
  </si>
  <si>
    <t>Table 23: Imports by economic region and product value (N$ m)</t>
  </si>
  <si>
    <t>Table 25: Exported commodities by mode of transport (N$ m)</t>
  </si>
  <si>
    <t>Table 27: Imported commodities by mode of transport (N$ m)</t>
  </si>
  <si>
    <t>Table 28: Exports by Mode of Transport (NetWeight (t))</t>
  </si>
  <si>
    <t>Table 29: Imports by mode of Transport (NetWeight (t))</t>
  </si>
  <si>
    <t>Table 30: Trade by border post/office (N$ m) for the month of Feb 2024</t>
  </si>
  <si>
    <t xml:space="preserve">Table 31: Africa Continental Free Trade Area (N$ m) - Somalia </t>
  </si>
  <si>
    <t>335:Petroleum bitumen</t>
  </si>
  <si>
    <t>658: Tents</t>
  </si>
  <si>
    <t>334: Petroleum oils</t>
  </si>
  <si>
    <t>Top 3 commodities traded via Impalila border post, Feb 2024</t>
  </si>
  <si>
    <t>Time series-Impalila</t>
  </si>
  <si>
    <t>Keetmanshoop</t>
  </si>
  <si>
    <t>Katima Mulilo</t>
  </si>
  <si>
    <t>Kashamane Border Post</t>
  </si>
  <si>
    <t>sul:</t>
  </si>
  <si>
    <t xml:space="preserve">Inland waterways </t>
  </si>
  <si>
    <t>Table 24: Exports by Mode of Transport (February 2024), Perecent</t>
  </si>
  <si>
    <t>Table 26: Imports by mode of Transport (February 2024), Percent</t>
  </si>
  <si>
    <t>Table 32: Commodity of the month - Stationeries</t>
  </si>
  <si>
    <r>
      <t>Country of Destination and Origin for Stationeries</t>
    </r>
    <r>
      <rPr>
        <b/>
        <sz val="10"/>
        <rFont val="Arial"/>
        <family val="2"/>
      </rPr>
      <t xml:space="preserve"> - February 2024</t>
    </r>
  </si>
  <si>
    <t>Table 1: January 2023 Revisions</t>
  </si>
  <si>
    <t>Table 1: January 2023 Revisions by Value (N$ m)</t>
  </si>
  <si>
    <t>Table 32: Stationeries</t>
  </si>
  <si>
    <t>Trade in Stationeries (Feb 2023 - Feb 2024)</t>
  </si>
  <si>
    <t xml:space="preserve">Feb </t>
  </si>
  <si>
    <t>Imported From Various Countries</t>
  </si>
  <si>
    <t>Sarasungu Border 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</si>
</sst>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_(* #,##0.0_);_(* \(#,##0.0\);_(* &quot;-&quot;??_);_(@_)"/>
    <numFmt numFmtId="171" formatCode="[$-409]mmm\-yy;@"/>
    <numFmt numFmtId="172" formatCode="_(* #,##0.000_);_(* \(#,##0.000\);_(* &quot;-&quot;??_);_(@_)"/>
    <numFmt numFmtId="173" formatCode="_-* #,##0.00000000_-;\-* #,##0.00000000_-;_-* &quot;-&quot;??_-;_-@_-"/>
    <numFmt numFmtId="174" formatCode="[$-409]mmmm\-yy;@"/>
    <numFmt numFmtId="175" formatCode="#,##0.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 tint="4.9989318521683403E-2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92D050"/>
      <name val="Arial"/>
      <family val="2"/>
    </font>
    <font>
      <b/>
      <u/>
      <sz val="10"/>
      <name val="Arial"/>
      <family val="2"/>
    </font>
    <font>
      <sz val="10"/>
      <color theme="1" tint="4.9989318521683403E-2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4" tint="0.39997558519241921"/>
      </bottom>
      <diagonal/>
    </border>
  </borders>
  <cellStyleXfs count="560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6">
    <xf numFmtId="0" fontId="0" fillId="0" borderId="0" xfId="0"/>
    <xf numFmtId="0" fontId="8" fillId="3" borderId="0" xfId="0" applyFont="1" applyFill="1"/>
    <xf numFmtId="0" fontId="5" fillId="3" borderId="0" xfId="0" applyFont="1" applyFill="1"/>
    <xf numFmtId="0" fontId="6" fillId="3" borderId="0" xfId="282" applyFont="1" applyFill="1"/>
    <xf numFmtId="0" fontId="9" fillId="0" borderId="0" xfId="0" applyFont="1"/>
    <xf numFmtId="0" fontId="10" fillId="5" borderId="2" xfId="0" applyFont="1" applyFill="1" applyBorder="1" applyAlignment="1">
      <alignment vertical="top"/>
    </xf>
    <xf numFmtId="165" fontId="9" fillId="0" borderId="1" xfId="0" applyNumberFormat="1" applyFont="1" applyBorder="1"/>
    <xf numFmtId="3" fontId="9" fillId="0" borderId="1" xfId="0" applyNumberFormat="1" applyFont="1" applyBorder="1"/>
    <xf numFmtId="167" fontId="9" fillId="0" borderId="1" xfId="280" applyNumberFormat="1" applyFont="1" applyBorder="1"/>
    <xf numFmtId="165" fontId="9" fillId="0" borderId="0" xfId="0" applyNumberFormat="1" applyFont="1"/>
    <xf numFmtId="3" fontId="10" fillId="5" borderId="1" xfId="0" applyNumberFormat="1" applyFont="1" applyFill="1" applyBorder="1"/>
    <xf numFmtId="167" fontId="10" fillId="5" borderId="1" xfId="280" applyNumberFormat="1" applyFont="1" applyFill="1" applyBorder="1"/>
    <xf numFmtId="0" fontId="10" fillId="0" borderId="0" xfId="0" applyFont="1"/>
    <xf numFmtId="3" fontId="10" fillId="0" borderId="0" xfId="0" applyNumberFormat="1" applyFont="1"/>
    <xf numFmtId="9" fontId="10" fillId="0" borderId="0" xfId="280" applyFont="1" applyFill="1" applyBorder="1"/>
    <xf numFmtId="3" fontId="13" fillId="0" borderId="0" xfId="0" applyNumberFormat="1" applyFont="1"/>
    <xf numFmtId="9" fontId="13" fillId="0" borderId="0" xfId="280" applyFont="1" applyFill="1" applyBorder="1"/>
    <xf numFmtId="0" fontId="14" fillId="0" borderId="0" xfId="0" applyFont="1"/>
    <xf numFmtId="165" fontId="10" fillId="0" borderId="0" xfId="0" applyNumberFormat="1" applyFont="1"/>
    <xf numFmtId="165" fontId="9" fillId="0" borderId="0" xfId="1" applyNumberFormat="1" applyFont="1"/>
    <xf numFmtId="0" fontId="9" fillId="0" borderId="2" xfId="0" applyFont="1" applyBorder="1"/>
    <xf numFmtId="0" fontId="9" fillId="0" borderId="4" xfId="0" applyFont="1" applyBorder="1"/>
    <xf numFmtId="169" fontId="9" fillId="0" borderId="4" xfId="1" applyNumberFormat="1" applyFont="1" applyBorder="1"/>
    <xf numFmtId="0" fontId="9" fillId="0" borderId="3" xfId="0" applyFont="1" applyBorder="1"/>
    <xf numFmtId="165" fontId="10" fillId="0" borderId="1" xfId="1" applyNumberFormat="1" applyFont="1" applyBorder="1"/>
    <xf numFmtId="0" fontId="9" fillId="0" borderId="16" xfId="0" applyFont="1" applyBorder="1"/>
    <xf numFmtId="169" fontId="9" fillId="0" borderId="14" xfId="1" applyNumberFormat="1" applyFont="1" applyBorder="1"/>
    <xf numFmtId="0" fontId="10" fillId="4" borderId="2" xfId="0" applyFont="1" applyFill="1" applyBorder="1"/>
    <xf numFmtId="169" fontId="9" fillId="0" borderId="2" xfId="1" applyNumberFormat="1" applyFont="1" applyBorder="1" applyAlignment="1">
      <alignment horizontal="right"/>
    </xf>
    <xf numFmtId="169" fontId="9" fillId="0" borderId="4" xfId="1" applyNumberFormat="1" applyFont="1" applyBorder="1" applyAlignment="1">
      <alignment horizontal="right"/>
    </xf>
    <xf numFmtId="169" fontId="9" fillId="0" borderId="14" xfId="1" applyNumberFormat="1" applyFont="1" applyBorder="1" applyAlignment="1">
      <alignment horizontal="right"/>
    </xf>
    <xf numFmtId="165" fontId="10" fillId="0" borderId="16" xfId="1" applyNumberFormat="1" applyFont="1" applyBorder="1"/>
    <xf numFmtId="165" fontId="10" fillId="0" borderId="4" xfId="1" applyNumberFormat="1" applyFont="1" applyBorder="1"/>
    <xf numFmtId="0" fontId="10" fillId="0" borderId="3" xfId="0" applyFont="1" applyBorder="1"/>
    <xf numFmtId="0" fontId="17" fillId="0" borderId="0" xfId="282" applyFont="1"/>
    <xf numFmtId="0" fontId="10" fillId="0" borderId="0" xfId="0" applyFont="1" applyAlignment="1">
      <alignment horizontal="center"/>
    </xf>
    <xf numFmtId="0" fontId="9" fillId="2" borderId="0" xfId="0" applyFont="1" applyFill="1"/>
    <xf numFmtId="166" fontId="9" fillId="0" borderId="0" xfId="284" applyNumberFormat="1" applyFont="1" applyBorder="1"/>
    <xf numFmtId="166" fontId="9" fillId="0" borderId="0" xfId="284" applyNumberFormat="1" applyFont="1"/>
    <xf numFmtId="0" fontId="16" fillId="0" borderId="0" xfId="0" applyFont="1"/>
    <xf numFmtId="0" fontId="15" fillId="0" borderId="0" xfId="17" applyFont="1"/>
    <xf numFmtId="0" fontId="9" fillId="0" borderId="0" xfId="10" applyFont="1"/>
    <xf numFmtId="0" fontId="17" fillId="0" borderId="0" xfId="282" applyFont="1" applyAlignment="1">
      <alignment horizontal="center"/>
    </xf>
    <xf numFmtId="0" fontId="10" fillId="4" borderId="4" xfId="0" applyFont="1" applyFill="1" applyBorder="1"/>
    <xf numFmtId="167" fontId="9" fillId="0" borderId="0" xfId="280" applyNumberFormat="1" applyFont="1"/>
    <xf numFmtId="0" fontId="9" fillId="0" borderId="0" xfId="17" applyFont="1"/>
    <xf numFmtId="164" fontId="9" fillId="0" borderId="0" xfId="10" applyNumberFormat="1" applyFont="1"/>
    <xf numFmtId="166" fontId="9" fillId="0" borderId="0" xfId="10" applyNumberFormat="1" applyFont="1"/>
    <xf numFmtId="3" fontId="9" fillId="0" borderId="0" xfId="0" applyNumberFormat="1" applyFont="1"/>
    <xf numFmtId="0" fontId="10" fillId="2" borderId="0" xfId="0" applyFont="1" applyFill="1"/>
    <xf numFmtId="0" fontId="10" fillId="0" borderId="0" xfId="10" applyFont="1"/>
    <xf numFmtId="0" fontId="10" fillId="0" borderId="0" xfId="0" applyFont="1" applyAlignment="1">
      <alignment vertical="center"/>
    </xf>
    <xf numFmtId="0" fontId="10" fillId="4" borderId="2" xfId="0" applyFont="1" applyFill="1" applyBorder="1" applyAlignment="1">
      <alignment vertical="center"/>
    </xf>
    <xf numFmtId="166" fontId="10" fillId="0" borderId="3" xfId="284" applyNumberFormat="1" applyFont="1" applyBorder="1"/>
    <xf numFmtId="167" fontId="9" fillId="0" borderId="0" xfId="280" applyNumberFormat="1" applyFont="1" applyBorder="1"/>
    <xf numFmtId="0" fontId="10" fillId="0" borderId="16" xfId="0" applyFont="1" applyBorder="1"/>
    <xf numFmtId="166" fontId="10" fillId="0" borderId="4" xfId="284" applyNumberFormat="1" applyFont="1" applyBorder="1"/>
    <xf numFmtId="166" fontId="10" fillId="0" borderId="14" xfId="284" applyNumberFormat="1" applyFont="1" applyBorder="1"/>
    <xf numFmtId="169" fontId="9" fillId="0" borderId="4" xfId="1" applyNumberFormat="1" applyFont="1" applyFill="1" applyBorder="1" applyAlignment="1">
      <alignment horizontal="right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wrapText="1"/>
    </xf>
    <xf numFmtId="0" fontId="10" fillId="5" borderId="1" xfId="0" applyFont="1" applyFill="1" applyBorder="1" applyAlignment="1">
      <alignment horizontal="center" vertical="top" wrapText="1"/>
    </xf>
    <xf numFmtId="0" fontId="10" fillId="5" borderId="2" xfId="0" applyFont="1" applyFill="1" applyBorder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10" fillId="5" borderId="1" xfId="0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13" fillId="0" borderId="0" xfId="0" applyFont="1" applyAlignment="1">
      <alignment vertical="top" wrapText="1"/>
    </xf>
    <xf numFmtId="165" fontId="9" fillId="0" borderId="0" xfId="0" applyNumberFormat="1" applyFont="1" applyAlignment="1">
      <alignment wrapText="1"/>
    </xf>
    <xf numFmtId="165" fontId="10" fillId="0" borderId="3" xfId="1" applyNumberFormat="1" applyFont="1" applyFill="1" applyBorder="1"/>
    <xf numFmtId="165" fontId="9" fillId="0" borderId="2" xfId="0" applyNumberFormat="1" applyFont="1" applyBorder="1"/>
    <xf numFmtId="165" fontId="9" fillId="0" borderId="4" xfId="1" applyNumberFormat="1" applyFont="1" applyBorder="1"/>
    <xf numFmtId="165" fontId="9" fillId="0" borderId="4" xfId="0" applyNumberFormat="1" applyFont="1" applyBorder="1"/>
    <xf numFmtId="165" fontId="9" fillId="0" borderId="3" xfId="0" applyNumberFormat="1" applyFont="1" applyBorder="1"/>
    <xf numFmtId="0" fontId="9" fillId="0" borderId="14" xfId="0" applyFont="1" applyBorder="1"/>
    <xf numFmtId="169" fontId="9" fillId="0" borderId="4" xfId="1" applyNumberFormat="1" applyFont="1" applyFill="1" applyBorder="1"/>
    <xf numFmtId="3" fontId="9" fillId="0" borderId="4" xfId="1" applyNumberFormat="1" applyFont="1" applyBorder="1"/>
    <xf numFmtId="165" fontId="10" fillId="0" borderId="3" xfId="0" applyNumberFormat="1" applyFont="1" applyBorder="1"/>
    <xf numFmtId="165" fontId="9" fillId="0" borderId="14" xfId="0" applyNumberFormat="1" applyFont="1" applyBorder="1"/>
    <xf numFmtId="0" fontId="15" fillId="0" borderId="0" xfId="0" applyFont="1"/>
    <xf numFmtId="165" fontId="10" fillId="0" borderId="4" xfId="0" applyNumberFormat="1" applyFont="1" applyBorder="1"/>
    <xf numFmtId="0" fontId="10" fillId="4" borderId="1" xfId="0" applyFont="1" applyFill="1" applyBorder="1" applyAlignment="1">
      <alignment horizontal="center" vertical="center"/>
    </xf>
    <xf numFmtId="164" fontId="9" fillId="0" borderId="0" xfId="0" applyNumberFormat="1" applyFont="1"/>
    <xf numFmtId="165" fontId="10" fillId="4" borderId="2" xfId="1" applyNumberFormat="1" applyFont="1" applyFill="1" applyBorder="1"/>
    <xf numFmtId="169" fontId="10" fillId="4" borderId="2" xfId="1" applyNumberFormat="1" applyFont="1" applyFill="1" applyBorder="1"/>
    <xf numFmtId="167" fontId="9" fillId="0" borderId="0" xfId="0" applyNumberFormat="1" applyFont="1"/>
    <xf numFmtId="166" fontId="9" fillId="0" borderId="0" xfId="0" applyNumberFormat="1" applyFont="1"/>
    <xf numFmtId="43" fontId="9" fillId="0" borderId="0" xfId="0" applyNumberFormat="1" applyFont="1"/>
    <xf numFmtId="169" fontId="9" fillId="0" borderId="0" xfId="1" applyNumberFormat="1" applyFont="1"/>
    <xf numFmtId="43" fontId="9" fillId="0" borderId="0" xfId="1" applyFont="1"/>
    <xf numFmtId="0" fontId="12" fillId="6" borderId="6" xfId="0" applyFont="1" applyFill="1" applyBorder="1"/>
    <xf numFmtId="0" fontId="10" fillId="0" borderId="0" xfId="286" applyFont="1" applyAlignment="1">
      <alignment wrapText="1"/>
    </xf>
    <xf numFmtId="0" fontId="10" fillId="0" borderId="0" xfId="0" applyFont="1" applyAlignment="1">
      <alignment wrapText="1"/>
    </xf>
    <xf numFmtId="165" fontId="9" fillId="0" borderId="14" xfId="2792" applyNumberFormat="1" applyFont="1" applyFill="1" applyBorder="1" applyAlignment="1">
      <alignment wrapText="1"/>
    </xf>
    <xf numFmtId="165" fontId="9" fillId="0" borderId="4" xfId="2803" applyNumberFormat="1" applyFont="1" applyBorder="1"/>
    <xf numFmtId="165" fontId="10" fillId="0" borderId="4" xfId="2795" applyNumberFormat="1" applyFont="1" applyFill="1" applyBorder="1"/>
    <xf numFmtId="165" fontId="9" fillId="0" borderId="2" xfId="2803" applyNumberFormat="1" applyFont="1" applyBorder="1"/>
    <xf numFmtId="165" fontId="9" fillId="0" borderId="14" xfId="1" applyNumberFormat="1" applyFont="1" applyBorder="1"/>
    <xf numFmtId="165" fontId="10" fillId="0" borderId="4" xfId="1" applyNumberFormat="1" applyFont="1" applyFill="1" applyBorder="1"/>
    <xf numFmtId="165" fontId="10" fillId="0" borderId="14" xfId="1" applyNumberFormat="1" applyFont="1" applyBorder="1"/>
    <xf numFmtId="166" fontId="10" fillId="0" borderId="4" xfId="0" applyNumberFormat="1" applyFont="1" applyBorder="1"/>
    <xf numFmtId="166" fontId="10" fillId="0" borderId="14" xfId="0" applyNumberFormat="1" applyFont="1" applyBorder="1"/>
    <xf numFmtId="3" fontId="9" fillId="0" borderId="14" xfId="0" applyNumberFormat="1" applyFont="1" applyBorder="1"/>
    <xf numFmtId="0" fontId="17" fillId="0" borderId="0" xfId="282" applyFont="1" applyFill="1" applyAlignment="1"/>
    <xf numFmtId="0" fontId="15" fillId="4" borderId="16" xfId="0" applyFont="1" applyFill="1" applyBorder="1"/>
    <xf numFmtId="0" fontId="15" fillId="4" borderId="4" xfId="0" applyFont="1" applyFill="1" applyBorder="1"/>
    <xf numFmtId="17" fontId="9" fillId="0" borderId="0" xfId="0" applyNumberFormat="1" applyFont="1"/>
    <xf numFmtId="165" fontId="9" fillId="0" borderId="4" xfId="0" applyNumberFormat="1" applyFont="1" applyBorder="1" applyAlignment="1">
      <alignment horizontal="right"/>
    </xf>
    <xf numFmtId="169" fontId="9" fillId="0" borderId="4" xfId="0" applyNumberFormat="1" applyFont="1" applyBorder="1" applyAlignment="1">
      <alignment horizontal="right"/>
    </xf>
    <xf numFmtId="169" fontId="9" fillId="0" borderId="14" xfId="0" applyNumberFormat="1" applyFont="1" applyBorder="1" applyAlignment="1">
      <alignment horizontal="right"/>
    </xf>
    <xf numFmtId="169" fontId="10" fillId="0" borderId="3" xfId="1" applyNumberFormat="1" applyFont="1" applyBorder="1" applyAlignment="1">
      <alignment horizontal="right"/>
    </xf>
    <xf numFmtId="0" fontId="12" fillId="0" borderId="4" xfId="0" applyFont="1" applyBorder="1"/>
    <xf numFmtId="0" fontId="12" fillId="0" borderId="3" xfId="0" applyFont="1" applyBorder="1"/>
    <xf numFmtId="0" fontId="10" fillId="0" borderId="6" xfId="10" applyFont="1" applyBorder="1"/>
    <xf numFmtId="165" fontId="10" fillId="0" borderId="2" xfId="0" applyNumberFormat="1" applyFont="1" applyBorder="1" applyAlignment="1">
      <alignment horizontal="right"/>
    </xf>
    <xf numFmtId="169" fontId="10" fillId="0" borderId="2" xfId="0" applyNumberFormat="1" applyFont="1" applyBorder="1" applyAlignment="1">
      <alignment horizontal="right"/>
    </xf>
    <xf numFmtId="169" fontId="10" fillId="0" borderId="2" xfId="1" applyNumberFormat="1" applyFont="1" applyBorder="1"/>
    <xf numFmtId="169" fontId="10" fillId="0" borderId="8" xfId="1" applyNumberFormat="1" applyFont="1" applyBorder="1"/>
    <xf numFmtId="165" fontId="10" fillId="0" borderId="0" xfId="1" applyNumberFormat="1" applyFont="1"/>
    <xf numFmtId="165" fontId="20" fillId="0" borderId="0" xfId="1" applyNumberFormat="1" applyFont="1"/>
    <xf numFmtId="165" fontId="10" fillId="0" borderId="0" xfId="1" applyNumberFormat="1" applyFont="1" applyBorder="1"/>
    <xf numFmtId="165" fontId="21" fillId="0" borderId="0" xfId="1" applyNumberFormat="1" applyFont="1"/>
    <xf numFmtId="0" fontId="12" fillId="0" borderId="2" xfId="0" applyFont="1" applyBorder="1"/>
    <xf numFmtId="169" fontId="9" fillId="0" borderId="6" xfId="1" applyNumberFormat="1" applyFont="1" applyBorder="1"/>
    <xf numFmtId="0" fontId="10" fillId="4" borderId="6" xfId="0" applyFont="1" applyFill="1" applyBorder="1"/>
    <xf numFmtId="0" fontId="9" fillId="0" borderId="0" xfId="10" applyFont="1" applyAlignment="1">
      <alignment wrapText="1"/>
    </xf>
    <xf numFmtId="0" fontId="22" fillId="0" borderId="0" xfId="282" applyFont="1"/>
    <xf numFmtId="165" fontId="9" fillId="0" borderId="0" xfId="2783" applyNumberFormat="1" applyFont="1"/>
    <xf numFmtId="165" fontId="9" fillId="0" borderId="0" xfId="2772" applyNumberFormat="1" applyFont="1" applyFill="1" applyBorder="1"/>
    <xf numFmtId="169" fontId="9" fillId="0" borderId="0" xfId="0" applyNumberFormat="1" applyFont="1"/>
    <xf numFmtId="165" fontId="9" fillId="0" borderId="0" xfId="2746" applyNumberFormat="1" applyFont="1" applyBorder="1"/>
    <xf numFmtId="165" fontId="9" fillId="0" borderId="0" xfId="1" applyNumberFormat="1" applyFont="1" applyAlignment="1">
      <alignment vertical="top" wrapText="1"/>
    </xf>
    <xf numFmtId="165" fontId="9" fillId="0" borderId="0" xfId="1" applyNumberFormat="1" applyFont="1" applyAlignment="1">
      <alignment vertical="top"/>
    </xf>
    <xf numFmtId="165" fontId="11" fillId="0" borderId="0" xfId="1" applyNumberFormat="1" applyFont="1" applyFill="1" applyAlignment="1">
      <alignment vertical="top" wrapText="1"/>
    </xf>
    <xf numFmtId="165" fontId="12" fillId="0" borderId="0" xfId="1" applyNumberFormat="1" applyFont="1" applyAlignment="1">
      <alignment vertical="top"/>
    </xf>
    <xf numFmtId="165" fontId="14" fillId="0" borderId="0" xfId="1" applyNumberFormat="1" applyFont="1" applyAlignment="1">
      <alignment vertical="top" wrapText="1"/>
    </xf>
    <xf numFmtId="165" fontId="14" fillId="0" borderId="0" xfId="1" applyNumberFormat="1" applyFont="1" applyAlignment="1">
      <alignment vertical="top"/>
    </xf>
    <xf numFmtId="165" fontId="10" fillId="0" borderId="3" xfId="1" applyNumberFormat="1" applyFont="1" applyBorder="1"/>
    <xf numFmtId="165" fontId="15" fillId="0" borderId="0" xfId="1" applyNumberFormat="1" applyFont="1"/>
    <xf numFmtId="166" fontId="9" fillId="0" borderId="2" xfId="284" applyNumberFormat="1" applyFont="1" applyBorder="1"/>
    <xf numFmtId="166" fontId="9" fillId="0" borderId="4" xfId="284" applyNumberFormat="1" applyFont="1" applyBorder="1"/>
    <xf numFmtId="0" fontId="10" fillId="0" borderId="4" xfId="0" applyFont="1" applyBorder="1"/>
    <xf numFmtId="166" fontId="9" fillId="0" borderId="4" xfId="284" applyNumberFormat="1" applyFont="1" applyFill="1" applyBorder="1"/>
    <xf numFmtId="165" fontId="15" fillId="0" borderId="3" xfId="1" applyNumberFormat="1" applyFont="1" applyBorder="1"/>
    <xf numFmtId="171" fontId="15" fillId="4" borderId="2" xfId="0" applyNumberFormat="1" applyFont="1" applyFill="1" applyBorder="1"/>
    <xf numFmtId="165" fontId="9" fillId="0" borderId="2" xfId="2739" applyNumberFormat="1" applyFont="1" applyBorder="1"/>
    <xf numFmtId="165" fontId="9" fillId="0" borderId="4" xfId="2739" applyNumberFormat="1" applyFont="1" applyBorder="1"/>
    <xf numFmtId="165" fontId="10" fillId="0" borderId="4" xfId="2739" applyNumberFormat="1" applyFont="1" applyBorder="1"/>
    <xf numFmtId="17" fontId="10" fillId="4" borderId="2" xfId="0" applyNumberFormat="1" applyFont="1" applyFill="1" applyBorder="1"/>
    <xf numFmtId="0" fontId="17" fillId="0" borderId="0" xfId="282" applyFont="1" applyFill="1"/>
    <xf numFmtId="169" fontId="9" fillId="0" borderId="0" xfId="2734" applyNumberFormat="1" applyFont="1" applyFill="1" applyBorder="1"/>
    <xf numFmtId="167" fontId="9" fillId="0" borderId="0" xfId="280" applyNumberFormat="1" applyFont="1" applyFill="1" applyBorder="1"/>
    <xf numFmtId="169" fontId="10" fillId="0" borderId="1" xfId="1" applyNumberFormat="1" applyFont="1" applyBorder="1"/>
    <xf numFmtId="166" fontId="9" fillId="0" borderId="14" xfId="0" applyNumberFormat="1" applyFont="1" applyBorder="1"/>
    <xf numFmtId="165" fontId="9" fillId="0" borderId="0" xfId="10" applyNumberFormat="1" applyFont="1"/>
    <xf numFmtId="168" fontId="9" fillId="0" borderId="0" xfId="10" applyNumberFormat="1" applyFont="1"/>
    <xf numFmtId="164" fontId="9" fillId="0" borderId="0" xfId="284" applyFont="1"/>
    <xf numFmtId="0" fontId="10" fillId="4" borderId="1" xfId="0" applyFont="1" applyFill="1" applyBorder="1"/>
    <xf numFmtId="0" fontId="10" fillId="0" borderId="4" xfId="0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5" fontId="9" fillId="0" borderId="0" xfId="2803" applyNumberFormat="1" applyFont="1" applyFill="1" applyBorder="1"/>
    <xf numFmtId="169" fontId="9" fillId="5" borderId="17" xfId="1" applyNumberFormat="1" applyFont="1" applyFill="1" applyBorder="1"/>
    <xf numFmtId="0" fontId="10" fillId="5" borderId="3" xfId="0" applyFont="1" applyFill="1" applyBorder="1" applyAlignment="1">
      <alignment vertical="top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49" fontId="10" fillId="4" borderId="2" xfId="0" applyNumberFormat="1" applyFont="1" applyFill="1" applyBorder="1"/>
    <xf numFmtId="165" fontId="9" fillId="0" borderId="2" xfId="2805" applyNumberFormat="1" applyFont="1" applyBorder="1"/>
    <xf numFmtId="165" fontId="9" fillId="0" borderId="4" xfId="2805" applyNumberFormat="1" applyFont="1" applyBorder="1"/>
    <xf numFmtId="165" fontId="12" fillId="0" borderId="4" xfId="2800" applyNumberFormat="1" applyFont="1" applyBorder="1"/>
    <xf numFmtId="165" fontId="10" fillId="4" borderId="2" xfId="1" applyNumberFormat="1" applyFont="1" applyFill="1" applyBorder="1" applyAlignment="1"/>
    <xf numFmtId="0" fontId="15" fillId="4" borderId="1" xfId="0" applyFont="1" applyFill="1" applyBorder="1"/>
    <xf numFmtId="3" fontId="9" fillId="0" borderId="0" xfId="286" applyNumberFormat="1" applyFont="1"/>
    <xf numFmtId="0" fontId="9" fillId="0" borderId="0" xfId="0" applyFont="1" applyAlignment="1">
      <alignment horizontal="left"/>
    </xf>
    <xf numFmtId="0" fontId="9" fillId="0" borderId="0" xfId="285" applyFont="1"/>
    <xf numFmtId="9" fontId="9" fillId="0" borderId="0" xfId="280" applyFont="1"/>
    <xf numFmtId="49" fontId="9" fillId="0" borderId="0" xfId="280" applyNumberFormat="1" applyFont="1"/>
    <xf numFmtId="165" fontId="12" fillId="0" borderId="0" xfId="1" applyNumberFormat="1" applyFont="1"/>
    <xf numFmtId="165" fontId="10" fillId="4" borderId="4" xfId="1" applyNumberFormat="1" applyFont="1" applyFill="1" applyBorder="1"/>
    <xf numFmtId="167" fontId="10" fillId="0" borderId="0" xfId="280" applyNumberFormat="1" applyFont="1" applyFill="1" applyBorder="1" applyAlignment="1">
      <alignment horizontal="right"/>
    </xf>
    <xf numFmtId="0" fontId="10" fillId="0" borderId="0" xfId="0" applyFont="1" applyAlignment="1">
      <alignment vertical="top"/>
    </xf>
    <xf numFmtId="166" fontId="9" fillId="0" borderId="0" xfId="1" applyNumberFormat="1" applyFont="1"/>
    <xf numFmtId="0" fontId="17" fillId="0" borderId="0" xfId="282" applyFont="1" applyFill="1" applyBorder="1" applyAlignment="1"/>
    <xf numFmtId="165" fontId="9" fillId="0" borderId="16" xfId="1" applyNumberFormat="1" applyFont="1" applyBorder="1"/>
    <xf numFmtId="2" fontId="9" fillId="0" borderId="0" xfId="280" applyNumberFormat="1" applyFont="1"/>
    <xf numFmtId="0" fontId="17" fillId="0" borderId="0" xfId="282" applyFont="1" applyAlignment="1"/>
    <xf numFmtId="0" fontId="12" fillId="6" borderId="19" xfId="0" applyFont="1" applyFill="1" applyBorder="1"/>
    <xf numFmtId="166" fontId="20" fillId="0" borderId="0" xfId="0" applyNumberFormat="1" applyFont="1"/>
    <xf numFmtId="172" fontId="9" fillId="0" borderId="0" xfId="0" applyNumberFormat="1" applyFont="1"/>
    <xf numFmtId="169" fontId="10" fillId="0" borderId="1" xfId="1" applyNumberFormat="1" applyFont="1" applyBorder="1" applyAlignment="1">
      <alignment horizontal="right"/>
    </xf>
    <xf numFmtId="4" fontId="9" fillId="0" borderId="0" xfId="0" applyNumberFormat="1" applyFont="1"/>
    <xf numFmtId="0" fontId="10" fillId="4" borderId="6" xfId="0" applyFont="1" applyFill="1" applyBorder="1" applyAlignment="1">
      <alignment horizontal="center" vertical="center"/>
    </xf>
    <xf numFmtId="173" fontId="9" fillId="0" borderId="0" xfId="0" applyNumberFormat="1" applyFont="1"/>
    <xf numFmtId="0" fontId="15" fillId="4" borderId="2" xfId="0" applyFont="1" applyFill="1" applyBorder="1" applyAlignment="1">
      <alignment wrapText="1"/>
    </xf>
    <xf numFmtId="0" fontId="15" fillId="7" borderId="2" xfId="0" applyFont="1" applyFill="1" applyBorder="1" applyAlignment="1">
      <alignment wrapText="1"/>
    </xf>
    <xf numFmtId="0" fontId="9" fillId="0" borderId="0" xfId="0" applyFont="1" applyAlignment="1">
      <alignment vertical="center" wrapText="1"/>
    </xf>
    <xf numFmtId="0" fontId="10" fillId="0" borderId="2" xfId="0" applyFont="1" applyBorder="1"/>
    <xf numFmtId="165" fontId="10" fillId="0" borderId="1" xfId="2776" applyNumberFormat="1" applyFont="1" applyBorder="1"/>
    <xf numFmtId="0" fontId="15" fillId="7" borderId="16" xfId="0" applyFont="1" applyFill="1" applyBorder="1" applyAlignment="1">
      <alignment wrapText="1"/>
    </xf>
    <xf numFmtId="0" fontId="15" fillId="7" borderId="4" xfId="0" applyFont="1" applyFill="1" applyBorder="1" applyAlignment="1">
      <alignment wrapText="1"/>
    </xf>
    <xf numFmtId="0" fontId="15" fillId="7" borderId="14" xfId="0" applyFont="1" applyFill="1" applyBorder="1" applyAlignment="1">
      <alignment wrapText="1"/>
    </xf>
    <xf numFmtId="0" fontId="9" fillId="0" borderId="6" xfId="10" applyFont="1" applyBorder="1"/>
    <xf numFmtId="0" fontId="9" fillId="0" borderId="16" xfId="10" applyFont="1" applyBorder="1"/>
    <xf numFmtId="0" fontId="10" fillId="0" borderId="16" xfId="10" applyFont="1" applyBorder="1"/>
    <xf numFmtId="165" fontId="9" fillId="0" borderId="0" xfId="2772" applyNumberFormat="1" applyFont="1" applyFill="1" applyBorder="1" applyAlignment="1">
      <alignment wrapText="1"/>
    </xf>
    <xf numFmtId="0" fontId="10" fillId="6" borderId="20" xfId="0" applyFont="1" applyFill="1" applyBorder="1" applyAlignment="1">
      <alignment wrapText="1"/>
    </xf>
    <xf numFmtId="165" fontId="10" fillId="6" borderId="20" xfId="2" applyNumberFormat="1" applyFont="1" applyFill="1" applyBorder="1" applyAlignment="1">
      <alignment wrapText="1"/>
    </xf>
    <xf numFmtId="0" fontId="9" fillId="6" borderId="2" xfId="0" applyFont="1" applyFill="1" applyBorder="1"/>
    <xf numFmtId="0" fontId="9" fillId="6" borderId="4" xfId="0" applyFont="1" applyFill="1" applyBorder="1"/>
    <xf numFmtId="0" fontId="10" fillId="4" borderId="1" xfId="0" applyFont="1" applyFill="1" applyBorder="1" applyAlignment="1">
      <alignment vertical="center"/>
    </xf>
    <xf numFmtId="174" fontId="15" fillId="4" borderId="2" xfId="0" applyNumberFormat="1" applyFont="1" applyFill="1" applyBorder="1"/>
    <xf numFmtId="165" fontId="0" fillId="0" borderId="0" xfId="5600" applyNumberFormat="1" applyFont="1"/>
    <xf numFmtId="165" fontId="10" fillId="0" borderId="0" xfId="2776" applyNumberFormat="1" applyFont="1" applyBorder="1"/>
    <xf numFmtId="165" fontId="0" fillId="0" borderId="0" xfId="5600" applyNumberFormat="1" applyFont="1" applyBorder="1"/>
    <xf numFmtId="165" fontId="10" fillId="0" borderId="0" xfId="2795" applyNumberFormat="1" applyFont="1" applyFill="1" applyBorder="1"/>
    <xf numFmtId="165" fontId="10" fillId="0" borderId="0" xfId="2792" applyNumberFormat="1" applyFont="1" applyFill="1" applyBorder="1" applyAlignment="1">
      <alignment wrapText="1"/>
    </xf>
    <xf numFmtId="165" fontId="10" fillId="0" borderId="0" xfId="1" applyNumberFormat="1" applyFont="1" applyBorder="1" applyAlignment="1">
      <alignment vertical="top"/>
    </xf>
    <xf numFmtId="0" fontId="10" fillId="0" borderId="22" xfId="0" applyFont="1" applyBorder="1"/>
    <xf numFmtId="165" fontId="10" fillId="0" borderId="22" xfId="1" applyNumberFormat="1" applyFont="1" applyBorder="1"/>
    <xf numFmtId="169" fontId="10" fillId="0" borderId="22" xfId="1" applyNumberFormat="1" applyFont="1" applyBorder="1"/>
    <xf numFmtId="169" fontId="9" fillId="0" borderId="4" xfId="1" applyNumberFormat="1" applyFont="1" applyBorder="1" applyAlignment="1">
      <alignment horizontal="left"/>
    </xf>
    <xf numFmtId="169" fontId="9" fillId="0" borderId="14" xfId="1" applyNumberFormat="1" applyFont="1" applyBorder="1" applyAlignment="1">
      <alignment horizontal="left"/>
    </xf>
    <xf numFmtId="169" fontId="10" fillId="4" borderId="2" xfId="1" applyNumberFormat="1" applyFont="1" applyFill="1" applyBorder="1" applyAlignment="1"/>
    <xf numFmtId="169" fontId="9" fillId="0" borderId="2" xfId="1" applyNumberFormat="1" applyFont="1" applyBorder="1"/>
    <xf numFmtId="169" fontId="9" fillId="0" borderId="2" xfId="1" applyNumberFormat="1" applyFont="1" applyFill="1" applyBorder="1" applyAlignment="1">
      <alignment horizontal="right"/>
    </xf>
    <xf numFmtId="169" fontId="9" fillId="0" borderId="3" xfId="1" applyNumberFormat="1" applyFont="1" applyBorder="1"/>
    <xf numFmtId="169" fontId="9" fillId="0" borderId="3" xfId="1" applyNumberFormat="1" applyFont="1" applyFill="1" applyBorder="1" applyAlignment="1">
      <alignment horizontal="right"/>
    </xf>
    <xf numFmtId="169" fontId="9" fillId="0" borderId="4" xfId="1" applyNumberFormat="1" applyFont="1" applyFill="1" applyBorder="1" applyAlignment="1">
      <alignment horizontal="left"/>
    </xf>
    <xf numFmtId="169" fontId="9" fillId="0" borderId="3" xfId="1" applyNumberFormat="1" applyFont="1" applyFill="1" applyBorder="1" applyAlignment="1">
      <alignment horizontal="left"/>
    </xf>
    <xf numFmtId="165" fontId="10" fillId="0" borderId="22" xfId="2776" applyNumberFormat="1" applyFont="1" applyBorder="1"/>
    <xf numFmtId="165" fontId="10" fillId="0" borderId="23" xfId="2776" applyNumberFormat="1" applyFont="1" applyBorder="1"/>
    <xf numFmtId="165" fontId="10" fillId="0" borderId="22" xfId="1" applyNumberFormat="1" applyFont="1" applyBorder="1" applyAlignment="1"/>
    <xf numFmtId="169" fontId="10" fillId="0" borderId="22" xfId="1" applyNumberFormat="1" applyFont="1" applyBorder="1" applyAlignment="1"/>
    <xf numFmtId="165" fontId="10" fillId="0" borderId="24" xfId="1" applyNumberFormat="1" applyFont="1" applyBorder="1" applyAlignment="1"/>
    <xf numFmtId="165" fontId="9" fillId="0" borderId="0" xfId="5600" applyNumberFormat="1" applyFont="1"/>
    <xf numFmtId="165" fontId="12" fillId="0" borderId="2" xfId="5601" applyNumberFormat="1" applyFont="1" applyBorder="1"/>
    <xf numFmtId="165" fontId="12" fillId="0" borderId="4" xfId="5601" applyNumberFormat="1" applyFont="1" applyBorder="1"/>
    <xf numFmtId="165" fontId="0" fillId="0" borderId="2" xfId="5601" applyNumberFormat="1" applyFont="1" applyBorder="1"/>
    <xf numFmtId="165" fontId="0" fillId="0" borderId="4" xfId="5601" applyNumberFormat="1" applyFont="1" applyBorder="1"/>
    <xf numFmtId="165" fontId="0" fillId="0" borderId="3" xfId="5601" applyNumberFormat="1" applyFont="1" applyBorder="1"/>
    <xf numFmtId="169" fontId="9" fillId="0" borderId="3" xfId="1" applyNumberFormat="1" applyFont="1" applyBorder="1" applyAlignment="1">
      <alignment horizontal="right"/>
    </xf>
    <xf numFmtId="165" fontId="9" fillId="0" borderId="4" xfId="2800" applyNumberFormat="1" applyFont="1" applyBorder="1" applyAlignment="1">
      <alignment horizontal="right"/>
    </xf>
    <xf numFmtId="165" fontId="9" fillId="0" borderId="14" xfId="1" applyNumberFormat="1" applyFont="1" applyBorder="1" applyAlignment="1">
      <alignment horizontal="right"/>
    </xf>
    <xf numFmtId="0" fontId="12" fillId="6" borderId="1" xfId="0" applyFont="1" applyFill="1" applyBorder="1"/>
    <xf numFmtId="165" fontId="0" fillId="0" borderId="0" xfId="5601" applyNumberFormat="1" applyFont="1"/>
    <xf numFmtId="0" fontId="12" fillId="6" borderId="5" xfId="0" applyFont="1" applyFill="1" applyBorder="1"/>
    <xf numFmtId="166" fontId="10" fillId="0" borderId="16" xfId="0" applyNumberFormat="1" applyFont="1" applyBorder="1"/>
    <xf numFmtId="165" fontId="10" fillId="4" borderId="2" xfId="1" applyNumberFormat="1" applyFont="1" applyFill="1" applyBorder="1" applyAlignment="1">
      <alignment vertical="center"/>
    </xf>
    <xf numFmtId="165" fontId="9" fillId="6" borderId="2" xfId="1" applyNumberFormat="1" applyFont="1" applyFill="1" applyBorder="1"/>
    <xf numFmtId="165" fontId="9" fillId="6" borderId="4" xfId="1" applyNumberFormat="1" applyFont="1" applyFill="1" applyBorder="1"/>
    <xf numFmtId="0" fontId="9" fillId="6" borderId="3" xfId="0" applyFont="1" applyFill="1" applyBorder="1"/>
    <xf numFmtId="165" fontId="9" fillId="6" borderId="3" xfId="1" applyNumberFormat="1" applyFont="1" applyFill="1" applyBorder="1"/>
    <xf numFmtId="165" fontId="9" fillId="0" borderId="3" xfId="1" applyNumberFormat="1" applyFont="1" applyBorder="1"/>
    <xf numFmtId="165" fontId="9" fillId="6" borderId="16" xfId="1" applyNumberFormat="1" applyFont="1" applyFill="1" applyBorder="1"/>
    <xf numFmtId="165" fontId="9" fillId="0" borderId="17" xfId="1" applyNumberFormat="1" applyFont="1" applyBorder="1"/>
    <xf numFmtId="165" fontId="9" fillId="6" borderId="8" xfId="1" applyNumberFormat="1" applyFont="1" applyFill="1" applyBorder="1"/>
    <xf numFmtId="165" fontId="9" fillId="6" borderId="14" xfId="1" applyNumberFormat="1" applyFont="1" applyFill="1" applyBorder="1"/>
    <xf numFmtId="165" fontId="9" fillId="0" borderId="6" xfId="1" applyNumberFormat="1" applyFont="1" applyBorder="1"/>
    <xf numFmtId="165" fontId="9" fillId="5" borderId="17" xfId="1" applyNumberFormat="1" applyFont="1" applyFill="1" applyBorder="1"/>
    <xf numFmtId="43" fontId="10" fillId="5" borderId="3" xfId="1" applyFont="1" applyFill="1" applyBorder="1" applyAlignment="1">
      <alignment vertical="top"/>
    </xf>
    <xf numFmtId="165" fontId="9" fillId="0" borderId="0" xfId="5601" applyNumberFormat="1" applyFont="1"/>
    <xf numFmtId="0" fontId="12" fillId="0" borderId="4" xfId="285" applyFont="1" applyBorder="1"/>
    <xf numFmtId="165" fontId="12" fillId="0" borderId="4" xfId="2803" applyNumberFormat="1" applyFont="1" applyBorder="1"/>
    <xf numFmtId="165" fontId="12" fillId="0" borderId="3" xfId="5601" applyNumberFormat="1" applyFont="1" applyBorder="1"/>
    <xf numFmtId="165" fontId="10" fillId="0" borderId="14" xfId="0" applyNumberFormat="1" applyFont="1" applyBorder="1"/>
    <xf numFmtId="0" fontId="23" fillId="8" borderId="16" xfId="0" applyFont="1" applyFill="1" applyBorder="1"/>
    <xf numFmtId="165" fontId="23" fillId="8" borderId="4" xfId="2800" applyNumberFormat="1" applyFont="1" applyFill="1" applyBorder="1" applyAlignment="1">
      <alignment horizontal="right"/>
    </xf>
    <xf numFmtId="165" fontId="23" fillId="8" borderId="14" xfId="2800" applyNumberFormat="1" applyFont="1" applyFill="1" applyBorder="1" applyAlignment="1">
      <alignment horizontal="right"/>
    </xf>
    <xf numFmtId="0" fontId="12" fillId="8" borderId="14" xfId="0" applyFont="1" applyFill="1" applyBorder="1"/>
    <xf numFmtId="165" fontId="12" fillId="8" borderId="4" xfId="2800" applyNumberFormat="1" applyFont="1" applyFill="1" applyBorder="1" applyAlignment="1">
      <alignment horizontal="right"/>
    </xf>
    <xf numFmtId="165" fontId="12" fillId="8" borderId="16" xfId="2800" applyNumberFormat="1" applyFont="1" applyFill="1" applyBorder="1" applyAlignment="1">
      <alignment horizontal="right"/>
    </xf>
    <xf numFmtId="0" fontId="12" fillId="8" borderId="18" xfId="0" applyFont="1" applyFill="1" applyBorder="1"/>
    <xf numFmtId="165" fontId="12" fillId="8" borderId="3" xfId="2800" applyNumberFormat="1" applyFont="1" applyFill="1" applyBorder="1" applyAlignment="1">
      <alignment horizontal="right"/>
    </xf>
    <xf numFmtId="165" fontId="12" fillId="8" borderId="17" xfId="2800" applyNumberFormat="1" applyFont="1" applyFill="1" applyBorder="1" applyAlignment="1">
      <alignment horizontal="right"/>
    </xf>
    <xf numFmtId="165" fontId="10" fillId="0" borderId="1" xfId="2773" applyNumberFormat="1" applyFont="1" applyBorder="1"/>
    <xf numFmtId="165" fontId="10" fillId="0" borderId="1" xfId="1" applyNumberFormat="1" applyFont="1" applyBorder="1" applyAlignment="1">
      <alignment horizontal="right"/>
    </xf>
    <xf numFmtId="169" fontId="10" fillId="0" borderId="3" xfId="1" applyNumberFormat="1" applyFont="1" applyBorder="1"/>
    <xf numFmtId="169" fontId="10" fillId="0" borderId="4" xfId="1" applyNumberFormat="1" applyFont="1" applyBorder="1"/>
    <xf numFmtId="170" fontId="9" fillId="0" borderId="0" xfId="0" applyNumberFormat="1" applyFont="1"/>
    <xf numFmtId="0" fontId="24" fillId="3" borderId="0" xfId="282" applyFont="1" applyFill="1"/>
    <xf numFmtId="0" fontId="24" fillId="3" borderId="0" xfId="282" quotePrefix="1" applyFont="1" applyFill="1"/>
    <xf numFmtId="165" fontId="9" fillId="0" borderId="4" xfId="5601" applyNumberFormat="1" applyFont="1" applyBorder="1"/>
    <xf numFmtId="165" fontId="9" fillId="0" borderId="3" xfId="5601" applyNumberFormat="1" applyFont="1" applyBorder="1"/>
    <xf numFmtId="0" fontId="15" fillId="4" borderId="0" xfId="0" applyFont="1" applyFill="1"/>
    <xf numFmtId="0" fontId="9" fillId="5" borderId="16" xfId="0" applyFont="1" applyFill="1" applyBorder="1"/>
    <xf numFmtId="165" fontId="25" fillId="0" borderId="2" xfId="2809" applyNumberFormat="1" applyFont="1" applyBorder="1"/>
    <xf numFmtId="165" fontId="9" fillId="0" borderId="2" xfId="2809" applyNumberFormat="1" applyFont="1" applyBorder="1"/>
    <xf numFmtId="165" fontId="9" fillId="0" borderId="4" xfId="2809" applyNumberFormat="1" applyFont="1" applyBorder="1"/>
    <xf numFmtId="165" fontId="9" fillId="0" borderId="3" xfId="2809" applyNumberFormat="1" applyFont="1" applyBorder="1"/>
    <xf numFmtId="0" fontId="12" fillId="5" borderId="4" xfId="0" applyFont="1" applyFill="1" applyBorder="1"/>
    <xf numFmtId="165" fontId="12" fillId="0" borderId="4" xfId="1" applyNumberFormat="1" applyFont="1" applyBorder="1"/>
    <xf numFmtId="165" fontId="12" fillId="0" borderId="3" xfId="1" applyNumberFormat="1" applyFont="1" applyBorder="1"/>
    <xf numFmtId="165" fontId="12" fillId="0" borderId="4" xfId="2809" applyNumberFormat="1" applyFont="1" applyFill="1" applyBorder="1"/>
    <xf numFmtId="165" fontId="12" fillId="0" borderId="3" xfId="2809" applyNumberFormat="1" applyFont="1" applyFill="1" applyBorder="1"/>
    <xf numFmtId="165" fontId="12" fillId="0" borderId="2" xfId="2809" applyNumberFormat="1" applyFont="1" applyBorder="1"/>
    <xf numFmtId="165" fontId="12" fillId="0" borderId="4" xfId="2809" applyNumberFormat="1" applyFont="1" applyBorder="1"/>
    <xf numFmtId="0" fontId="12" fillId="6" borderId="2" xfId="0" applyFont="1" applyFill="1" applyBorder="1"/>
    <xf numFmtId="165" fontId="12" fillId="6" borderId="2" xfId="2809" applyNumberFormat="1" applyFont="1" applyFill="1" applyBorder="1"/>
    <xf numFmtId="0" fontId="12" fillId="6" borderId="4" xfId="0" applyFont="1" applyFill="1" applyBorder="1"/>
    <xf numFmtId="165" fontId="12" fillId="6" borderId="4" xfId="2809" applyNumberFormat="1" applyFont="1" applyFill="1" applyBorder="1"/>
    <xf numFmtId="0" fontId="9" fillId="0" borderId="21" xfId="0" applyFont="1" applyBorder="1" applyAlignment="1">
      <alignment wrapText="1"/>
    </xf>
    <xf numFmtId="165" fontId="9" fillId="0" borderId="21" xfId="2" applyNumberFormat="1" applyFont="1" applyBorder="1" applyAlignment="1">
      <alignment wrapText="1"/>
    </xf>
    <xf numFmtId="0" fontId="9" fillId="6" borderId="21" xfId="0" applyFont="1" applyFill="1" applyBorder="1" applyAlignment="1">
      <alignment wrapText="1"/>
    </xf>
    <xf numFmtId="165" fontId="9" fillId="6" borderId="21" xfId="2" applyNumberFormat="1" applyFont="1" applyFill="1" applyBorder="1" applyAlignment="1">
      <alignment wrapText="1"/>
    </xf>
    <xf numFmtId="0" fontId="9" fillId="0" borderId="22" xfId="0" applyFont="1" applyBorder="1" applyAlignment="1">
      <alignment wrapText="1"/>
    </xf>
    <xf numFmtId="165" fontId="9" fillId="0" borderId="22" xfId="2" applyNumberFormat="1" applyFont="1" applyBorder="1" applyAlignment="1">
      <alignment wrapText="1"/>
    </xf>
    <xf numFmtId="165" fontId="9" fillId="0" borderId="0" xfId="2809" applyNumberFormat="1" applyFont="1"/>
    <xf numFmtId="165" fontId="9" fillId="0" borderId="0" xfId="1" applyNumberFormat="1" applyFont="1" applyBorder="1"/>
    <xf numFmtId="168" fontId="9" fillId="0" borderId="2" xfId="0" applyNumberFormat="1" applyFont="1" applyBorder="1"/>
    <xf numFmtId="168" fontId="9" fillId="0" borderId="4" xfId="0" applyNumberFormat="1" applyFont="1" applyBorder="1"/>
    <xf numFmtId="168" fontId="9" fillId="0" borderId="3" xfId="0" applyNumberFormat="1" applyFont="1" applyBorder="1"/>
    <xf numFmtId="169" fontId="9" fillId="0" borderId="16" xfId="0" applyNumberFormat="1" applyFont="1" applyBorder="1" applyAlignment="1">
      <alignment horizontal="left"/>
    </xf>
    <xf numFmtId="165" fontId="9" fillId="0" borderId="16" xfId="0" applyNumberFormat="1" applyFont="1" applyBorder="1" applyAlignment="1">
      <alignment horizontal="right"/>
    </xf>
    <xf numFmtId="165" fontId="9" fillId="0" borderId="16" xfId="5601" applyNumberFormat="1" applyFont="1" applyBorder="1"/>
    <xf numFmtId="165" fontId="9" fillId="0" borderId="2" xfId="5601" applyNumberFormat="1" applyFont="1" applyBorder="1"/>
    <xf numFmtId="165" fontId="12" fillId="0" borderId="4" xfId="5601" applyNumberFormat="1" applyFont="1" applyFill="1" applyBorder="1"/>
    <xf numFmtId="165" fontId="9" fillId="0" borderId="2" xfId="5600" applyNumberFormat="1" applyFont="1" applyBorder="1"/>
    <xf numFmtId="165" fontId="9" fillId="0" borderId="4" xfId="5600" applyNumberFormat="1" applyFont="1" applyBorder="1"/>
    <xf numFmtId="165" fontId="9" fillId="0" borderId="3" xfId="5600" applyNumberFormat="1" applyFont="1" applyBorder="1"/>
    <xf numFmtId="169" fontId="9" fillId="6" borderId="21" xfId="1" applyNumberFormat="1" applyFont="1" applyFill="1" applyBorder="1" applyAlignment="1">
      <alignment horizontal="right"/>
    </xf>
    <xf numFmtId="169" fontId="9" fillId="0" borderId="21" xfId="1" applyNumberFormat="1" applyFont="1" applyBorder="1" applyAlignment="1">
      <alignment horizontal="right"/>
    </xf>
    <xf numFmtId="169" fontId="9" fillId="0" borderId="25" xfId="1" applyNumberFormat="1" applyFont="1" applyBorder="1" applyAlignment="1">
      <alignment horizontal="right"/>
    </xf>
    <xf numFmtId="165" fontId="10" fillId="4" borderId="1" xfId="2779" applyNumberFormat="1" applyFont="1" applyFill="1" applyBorder="1"/>
    <xf numFmtId="169" fontId="10" fillId="4" borderId="1" xfId="2779" applyNumberFormat="1" applyFont="1" applyFill="1" applyBorder="1"/>
    <xf numFmtId="0" fontId="10" fillId="0" borderId="6" xfId="0" applyFont="1" applyBorder="1"/>
    <xf numFmtId="0" fontId="10" fillId="6" borderId="2" xfId="0" applyFont="1" applyFill="1" applyBorder="1"/>
    <xf numFmtId="170" fontId="15" fillId="0" borderId="4" xfId="0" applyNumberFormat="1" applyFont="1" applyBorder="1"/>
    <xf numFmtId="167" fontId="9" fillId="0" borderId="6" xfId="280" applyNumberFormat="1" applyFont="1" applyFill="1" applyBorder="1" applyAlignment="1">
      <alignment horizontal="right"/>
    </xf>
    <xf numFmtId="167" fontId="9" fillId="5" borderId="16" xfId="280" applyNumberFormat="1" applyFont="1" applyFill="1" applyBorder="1" applyAlignment="1">
      <alignment horizontal="right"/>
    </xf>
    <xf numFmtId="167" fontId="9" fillId="0" borderId="16" xfId="280" applyNumberFormat="1" applyFont="1" applyFill="1" applyBorder="1" applyAlignment="1">
      <alignment horizontal="right"/>
    </xf>
    <xf numFmtId="167" fontId="9" fillId="0" borderId="17" xfId="280" applyNumberFormat="1" applyFont="1" applyFill="1" applyBorder="1" applyAlignment="1">
      <alignment horizontal="right"/>
    </xf>
    <xf numFmtId="169" fontId="10" fillId="0" borderId="4" xfId="1" applyNumberFormat="1" applyFont="1" applyBorder="1" applyAlignment="1">
      <alignment horizontal="right"/>
    </xf>
    <xf numFmtId="169" fontId="10" fillId="0" borderId="22" xfId="1" applyNumberFormat="1" applyFont="1" applyBorder="1" applyAlignment="1">
      <alignment horizontal="right"/>
    </xf>
    <xf numFmtId="169" fontId="10" fillId="0" borderId="17" xfId="1" applyNumberFormat="1" applyFont="1" applyBorder="1"/>
    <xf numFmtId="169" fontId="9" fillId="0" borderId="2" xfId="5605" applyNumberFormat="1" applyFont="1" applyBorder="1"/>
    <xf numFmtId="169" fontId="9" fillId="0" borderId="4" xfId="5605" applyNumberFormat="1" applyFont="1" applyBorder="1"/>
    <xf numFmtId="169" fontId="9" fillId="0" borderId="3" xfId="5605" applyNumberFormat="1" applyFont="1" applyBorder="1"/>
    <xf numFmtId="0" fontId="9" fillId="0" borderId="6" xfId="0" applyFont="1" applyBorder="1"/>
    <xf numFmtId="169" fontId="9" fillId="0" borderId="0" xfId="5605" applyNumberFormat="1" applyFont="1"/>
    <xf numFmtId="169" fontId="10" fillId="0" borderId="25" xfId="1" applyNumberFormat="1" applyFont="1" applyBorder="1" applyAlignment="1">
      <alignment horizontal="right"/>
    </xf>
    <xf numFmtId="169" fontId="10" fillId="0" borderId="9" xfId="1" applyNumberFormat="1" applyFont="1" applyBorder="1" applyAlignment="1">
      <alignment horizontal="right"/>
    </xf>
    <xf numFmtId="175" fontId="10" fillId="0" borderId="0" xfId="0" applyNumberFormat="1" applyFont="1"/>
    <xf numFmtId="0" fontId="7" fillId="3" borderId="0" xfId="0" applyFont="1" applyFill="1" applyAlignment="1">
      <alignment horizontal="left"/>
    </xf>
    <xf numFmtId="0" fontId="10" fillId="3" borderId="11" xfId="0" applyFont="1" applyFill="1" applyBorder="1" applyAlignment="1">
      <alignment horizontal="left"/>
    </xf>
    <xf numFmtId="0" fontId="10" fillId="3" borderId="12" xfId="0" applyFont="1" applyFill="1" applyBorder="1" applyAlignment="1">
      <alignment horizontal="left"/>
    </xf>
    <xf numFmtId="0" fontId="10" fillId="3" borderId="13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165" fontId="10" fillId="5" borderId="1" xfId="1" applyNumberFormat="1" applyFont="1" applyFill="1" applyBorder="1" applyAlignment="1">
      <alignment horizontal="center" vertical="top" wrapText="1"/>
    </xf>
    <xf numFmtId="0" fontId="17" fillId="0" borderId="0" xfId="282" applyFont="1" applyFill="1" applyAlignment="1">
      <alignment horizontal="center"/>
    </xf>
    <xf numFmtId="0" fontId="10" fillId="2" borderId="7" xfId="0" applyFont="1" applyFill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4" borderId="2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7" fillId="0" borderId="0" xfId="282" applyFont="1" applyAlignment="1">
      <alignment horizontal="center"/>
    </xf>
    <xf numFmtId="0" fontId="10" fillId="2" borderId="0" xfId="0" applyFont="1" applyFill="1" applyAlignment="1">
      <alignment horizontal="left"/>
    </xf>
    <xf numFmtId="0" fontId="10" fillId="4" borderId="9" xfId="0" applyFont="1" applyFill="1" applyBorder="1" applyAlignment="1">
      <alignment horizontal="center"/>
    </xf>
    <xf numFmtId="0" fontId="10" fillId="4" borderId="10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8" fillId="0" borderId="0" xfId="282" applyFont="1" applyFill="1" applyAlignment="1">
      <alignment horizontal="center"/>
    </xf>
    <xf numFmtId="0" fontId="10" fillId="4" borderId="1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171" fontId="10" fillId="4" borderId="1" xfId="0" applyNumberFormat="1" applyFont="1" applyFill="1" applyBorder="1" applyAlignment="1">
      <alignment horizontal="center"/>
    </xf>
    <xf numFmtId="169" fontId="10" fillId="4" borderId="2" xfId="1" applyNumberFormat="1" applyFont="1" applyFill="1" applyBorder="1" applyAlignment="1">
      <alignment horizontal="center" vertical="center"/>
    </xf>
    <xf numFmtId="169" fontId="10" fillId="4" borderId="3" xfId="1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165" fontId="10" fillId="4" borderId="2" xfId="1" applyNumberFormat="1" applyFont="1" applyFill="1" applyBorder="1" applyAlignment="1">
      <alignment horizontal="center" vertical="center"/>
    </xf>
    <xf numFmtId="165" fontId="10" fillId="4" borderId="4" xfId="1" applyNumberFormat="1" applyFont="1" applyFill="1" applyBorder="1" applyAlignment="1">
      <alignment horizontal="center" vertical="center"/>
    </xf>
    <xf numFmtId="165" fontId="10" fillId="4" borderId="3" xfId="1" applyNumberFormat="1" applyFont="1" applyFill="1" applyBorder="1" applyAlignment="1">
      <alignment horizontal="center" vertical="center"/>
    </xf>
    <xf numFmtId="171" fontId="10" fillId="4" borderId="9" xfId="0" applyNumberFormat="1" applyFont="1" applyFill="1" applyBorder="1" applyAlignment="1">
      <alignment horizontal="center"/>
    </xf>
    <xf numFmtId="171" fontId="10" fillId="4" borderId="10" xfId="0" applyNumberFormat="1" applyFont="1" applyFill="1" applyBorder="1" applyAlignment="1">
      <alignment horizontal="center"/>
    </xf>
    <xf numFmtId="171" fontId="10" fillId="4" borderId="5" xfId="0" applyNumberFormat="1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 vertical="center"/>
    </xf>
    <xf numFmtId="169" fontId="10" fillId="4" borderId="1" xfId="1" applyNumberFormat="1" applyFont="1" applyFill="1" applyBorder="1" applyAlignment="1">
      <alignment horizontal="center" vertical="center"/>
    </xf>
    <xf numFmtId="0" fontId="17" fillId="0" borderId="0" xfId="282" quotePrefix="1" applyFont="1" applyAlignment="1">
      <alignment horizontal="center"/>
    </xf>
    <xf numFmtId="0" fontId="10" fillId="0" borderId="0" xfId="285" applyFont="1" applyAlignment="1">
      <alignment horizontal="left"/>
    </xf>
    <xf numFmtId="165" fontId="17" fillId="0" borderId="0" xfId="1" applyNumberFormat="1" applyFont="1" applyAlignment="1">
      <alignment horizontal="center"/>
    </xf>
    <xf numFmtId="0" fontId="10" fillId="4" borderId="1" xfId="10" applyFont="1" applyFill="1" applyBorder="1" applyAlignment="1">
      <alignment horizontal="center" vertical="center"/>
    </xf>
    <xf numFmtId="0" fontId="10" fillId="4" borderId="2" xfId="10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/>
    </xf>
    <xf numFmtId="0" fontId="10" fillId="4" borderId="8" xfId="10" applyFont="1" applyFill="1" applyBorder="1" applyAlignment="1">
      <alignment horizontal="center" vertical="center"/>
    </xf>
    <xf numFmtId="0" fontId="10" fillId="4" borderId="4" xfId="1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4" borderId="1" xfId="1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9" xfId="10" applyFont="1" applyFill="1" applyBorder="1" applyAlignment="1">
      <alignment horizontal="center"/>
    </xf>
    <xf numFmtId="0" fontId="10" fillId="4" borderId="10" xfId="10" applyFont="1" applyFill="1" applyBorder="1" applyAlignment="1">
      <alignment horizontal="center"/>
    </xf>
    <xf numFmtId="0" fontId="10" fillId="4" borderId="5" xfId="1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 textRotation="45"/>
    </xf>
    <xf numFmtId="0" fontId="10" fillId="4" borderId="4" xfId="0" applyFont="1" applyFill="1" applyBorder="1" applyAlignment="1">
      <alignment horizontal="center" vertical="center" textRotation="45"/>
    </xf>
    <xf numFmtId="0" fontId="15" fillId="0" borderId="0" xfId="0" applyFont="1" applyAlignment="1">
      <alignment horizontal="left"/>
    </xf>
    <xf numFmtId="0" fontId="10" fillId="7" borderId="18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wrapText="1"/>
    </xf>
    <xf numFmtId="0" fontId="10" fillId="4" borderId="0" xfId="0" applyFont="1" applyFill="1" applyAlignment="1">
      <alignment horizontal="center" wrapText="1"/>
    </xf>
  </cellXfs>
  <cellStyles count="5606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3" xfId="5576" xr:uid="{05F48445-5073-4A5D-986A-7D484E250627}"/>
    <cellStyle name="Comma 10 10 2 2 2 2 2 2 3" xfId="5570" xr:uid="{814E33B2-4FFD-4726-9D10-65B7F9399877}"/>
    <cellStyle name="Comma 10 10 2 2 2 2 2 3" xfId="5558" xr:uid="{4DFCD112-1EA4-4DCC-8687-EAE761FD1A85}"/>
    <cellStyle name="Comma 10 10 2 2 2 2 3" xfId="5543" xr:uid="{736B9F94-D5B9-422B-8FD5-B86B79E87DAB}"/>
    <cellStyle name="Comma 10 10 2 2 2 3" xfId="5536" xr:uid="{5BB34981-A4CC-46D4-BF16-3249C23E3303}"/>
    <cellStyle name="Comma 10 10 2 2 3" xfId="5530" xr:uid="{4ACD7F6F-9A11-4052-A18F-17D01B33D7CB}"/>
    <cellStyle name="Comma 10 10 2 3" xfId="5521" xr:uid="{DD381905-A08E-447E-A686-D9D45472EBDC}"/>
    <cellStyle name="Comma 10 10 3" xfId="5268" xr:uid="{E6C968C4-A7BC-4FC1-9B86-38E61B3157F4}"/>
    <cellStyle name="Comma 10 11" xfId="318" xr:uid="{00000000-0005-0000-0000-00000B000000}"/>
    <cellStyle name="Comma 10 11 2" xfId="3107" xr:uid="{A945909F-38BF-4CF1-8ACE-108629551BE1}"/>
    <cellStyle name="Comma 10 12" xfId="2831" xr:uid="{191E9180-37FE-41D2-B716-E40907859C0B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1" xfId="2835" xr:uid="{3B26CB52-B5E2-4DFA-9A54-CFD669EFD623}"/>
    <cellStyle name="Comma 10 2 2" xfId="6" xr:uid="{00000000-0005-0000-0000-00000E000000}"/>
    <cellStyle name="Comma 10 2 2 10" xfId="2816" xr:uid="{8D8A4AB5-D9AF-45EB-BCFE-26EF99763AE3}"/>
    <cellStyle name="Comma 10 2 2 2" xfId="7" xr:uid="{00000000-0005-0000-0000-00000F000000}"/>
    <cellStyle name="Comma 10 2 2 2 2" xfId="16" xr:uid="{00000000-0005-0000-0000-000010000000}"/>
    <cellStyle name="Comma 10 2 2 2 2 2" xfId="273" xr:uid="{00000000-0005-0000-0000-000011000000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3" xfId="3084" xr:uid="{E2A94271-7A90-44F9-8B0A-436BD4032A6E}"/>
    <cellStyle name="Comma 10 2 2 2 2 2 2 2 3" xfId="2726" xr:uid="{00000000-0005-0000-0000-000016000000}"/>
    <cellStyle name="Comma 10 2 2 2 2 2 2 2 3 2" xfId="5515" xr:uid="{8C23CBED-0E61-46E9-9EFE-F21C35BD44B9}"/>
    <cellStyle name="Comma 10 2 2 2 2 2 2 2 4" xfId="1358" xr:uid="{00000000-0005-0000-0000-000017000000}"/>
    <cellStyle name="Comma 10 2 2 2 2 2 2 2 4 2" xfId="4147" xr:uid="{6D0F3F47-A841-4595-8236-DD2976C10C87}"/>
    <cellStyle name="Comma 10 2 2 2 2 2 2 2 5" xfId="3078" xr:uid="{F1CFFDEC-646B-46BF-AAA9-7FC37F011FCF}"/>
    <cellStyle name="Comma 10 2 2 2 2 2 2 3" xfId="1900" xr:uid="{00000000-0005-0000-0000-000018000000}"/>
    <cellStyle name="Comma 10 2 2 2 2 2 2 3 2" xfId="4689" xr:uid="{B4705E6A-EC73-41E5-9E03-2845F014583E}"/>
    <cellStyle name="Comma 10 2 2 2 2 2 2 4" xfId="3609" xr:uid="{008E01E3-01BE-4604-9D31-C78B2469B053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3" xfId="3880" xr:uid="{E372F2D9-D962-4941-BD71-5BA0794379F5}"/>
    <cellStyle name="Comma 10 2 2 2 2 2 4" xfId="1633" xr:uid="{00000000-0005-0000-0000-00001B000000}"/>
    <cellStyle name="Comma 10 2 2 2 2 2 4 2" xfId="4422" xr:uid="{5146539B-9182-412A-B178-4F581A9A3DB1}"/>
    <cellStyle name="Comma 10 2 2 2 2 2 5" xfId="2714" xr:uid="{00000000-0005-0000-0000-00001C000000}"/>
    <cellStyle name="Comma 10 2 2 2 2 2 5 2" xfId="5503" xr:uid="{EA9A894F-D83C-4947-B78B-B7BE746BA82E}"/>
    <cellStyle name="Comma 10 2 2 2 2 2 6" xfId="553" xr:uid="{00000000-0005-0000-0000-00001D000000}"/>
    <cellStyle name="Comma 10 2 2 2 2 2 6 2" xfId="3342" xr:uid="{0BF0C5AE-E5EE-47EF-B606-97E78CF2C2AF}"/>
    <cellStyle name="Comma 10 2 2 2 2 2 7" xfId="3066" xr:uid="{C0CC2F41-DB82-43FE-BE35-C4DBAB231895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3" xfId="3904" xr:uid="{035C6E4A-7FC7-41FA-AC3C-610B13F5D2F2}"/>
    <cellStyle name="Comma 10 2 2 2 2 3 3" xfId="1657" xr:uid="{00000000-0005-0000-0000-000021000000}"/>
    <cellStyle name="Comma 10 2 2 2 2 3 3 2" xfId="4446" xr:uid="{AEA6B485-6F6B-44EF-8B0E-A7D718A55C55}"/>
    <cellStyle name="Comma 10 2 2 2 2 3 4" xfId="3366" xr:uid="{39FCCB62-B1C9-487D-AAA0-9C861E6EEE2F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3" xfId="3637" xr:uid="{BF680B66-04BA-4680-8197-E759652EF1EE}"/>
    <cellStyle name="Comma 10 2 2 2 2 5" xfId="1390" xr:uid="{00000000-0005-0000-0000-000024000000}"/>
    <cellStyle name="Comma 10 2 2 2 2 5 2" xfId="4179" xr:uid="{C0A8DEEB-09F8-41AF-84AC-E94AC5EC1C1E}"/>
    <cellStyle name="Comma 10 2 2 2 2 6" xfId="2471" xr:uid="{00000000-0005-0000-0000-000025000000}"/>
    <cellStyle name="Comma 10 2 2 2 2 6 2" xfId="5260" xr:uid="{F269E587-0537-454F-8445-4807C3B9B4BD}"/>
    <cellStyle name="Comma 10 2 2 2 2 7" xfId="310" xr:uid="{00000000-0005-0000-0000-000026000000}"/>
    <cellStyle name="Comma 10 2 2 2 2 7 2" xfId="3099" xr:uid="{5B193713-3CC9-4F88-B4B0-3F16ED258EA0}"/>
    <cellStyle name="Comma 10 2 2 2 2 8" xfId="2823" xr:uid="{5C5C0B6C-7198-4EAF-A27B-1422E331B667}"/>
    <cellStyle name="Comma 10 2 2 2 3" xfId="209" xr:uid="{00000000-0005-0000-0000-000027000000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3" xfId="4083" xr:uid="{9A08C875-B703-4113-8C62-3A749F8E8E82}"/>
    <cellStyle name="Comma 10 2 2 2 3 2 3" xfId="1836" xr:uid="{00000000-0005-0000-0000-00002B000000}"/>
    <cellStyle name="Comma 10 2 2 2 3 2 3 2" xfId="4625" xr:uid="{DC7C433F-BA5E-4C28-A7D9-CB180046F419}"/>
    <cellStyle name="Comma 10 2 2 2 3 2 4" xfId="3545" xr:uid="{12785865-9ED1-4589-A3F0-E4C32FECD43D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3" xfId="3816" xr:uid="{0DF8F6AB-53C9-4784-892F-7C6248CD83F9}"/>
    <cellStyle name="Comma 10 2 2 2 3 4" xfId="1569" xr:uid="{00000000-0005-0000-0000-00002E000000}"/>
    <cellStyle name="Comma 10 2 2 2 3 4 2" xfId="4358" xr:uid="{C0F38C31-B4A5-4694-95BE-E5F55DAF7E65}"/>
    <cellStyle name="Comma 10 2 2 2 3 5" xfId="2650" xr:uid="{00000000-0005-0000-0000-00002F000000}"/>
    <cellStyle name="Comma 10 2 2 2 3 5 2" xfId="5439" xr:uid="{FB67458A-08B7-4C1D-88E7-DAF62C81094E}"/>
    <cellStyle name="Comma 10 2 2 2 3 6" xfId="489" xr:uid="{00000000-0005-0000-0000-000030000000}"/>
    <cellStyle name="Comma 10 2 2 2 3 6 2" xfId="3278" xr:uid="{A8793383-745F-4050-852C-D4A94D91AD7A}"/>
    <cellStyle name="Comma 10 2 2 2 3 7" xfId="3002" xr:uid="{3F9D9926-774E-43C9-A51A-9B5F8236F809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3" xfId="3898" xr:uid="{12DEC647-7249-4E16-9E0B-35911AA916B5}"/>
    <cellStyle name="Comma 10 2 2 2 4 3" xfId="1651" xr:uid="{00000000-0005-0000-0000-000034000000}"/>
    <cellStyle name="Comma 10 2 2 2 4 3 2" xfId="4440" xr:uid="{80C45A6C-1FBD-4AC4-985E-7C32C050D4C3}"/>
    <cellStyle name="Comma 10 2 2 2 4 4" xfId="3360" xr:uid="{E56E2545-2C77-4579-8C9C-175D222CED1E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3" xfId="3631" xr:uid="{14E5FBB0-8E08-4FE2-BA8B-2AC36A8F90C1}"/>
    <cellStyle name="Comma 10 2 2 2 6" xfId="1384" xr:uid="{00000000-0005-0000-0000-000037000000}"/>
    <cellStyle name="Comma 10 2 2 2 6 2" xfId="4173" xr:uid="{1D44AD84-8004-47F6-8D42-F545BC04C835}"/>
    <cellStyle name="Comma 10 2 2 2 7" xfId="2465" xr:uid="{00000000-0005-0000-0000-000038000000}"/>
    <cellStyle name="Comma 10 2 2 2 7 2" xfId="5254" xr:uid="{9D8B69B7-1906-4204-9B86-9CB1FE64C080}"/>
    <cellStyle name="Comma 10 2 2 2 8" xfId="304" xr:uid="{00000000-0005-0000-0000-000039000000}"/>
    <cellStyle name="Comma 10 2 2 2 8 2" xfId="3093" xr:uid="{A78E318C-698A-443E-BD4E-E786567A2717}"/>
    <cellStyle name="Comma 10 2 2 2 9" xfId="2817" xr:uid="{66F0D7E0-B38A-4143-8607-411009E10861}"/>
    <cellStyle name="Comma 10 2 2 3" xfId="115" xr:uid="{00000000-0005-0000-0000-00003A000000}"/>
    <cellStyle name="Comma 10 2 2 3 2" xfId="241" xr:uid="{00000000-0005-0000-0000-00003B00000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3" xfId="4115" xr:uid="{3E5D8706-9E39-469B-B0EC-2FD30E0F52E2}"/>
    <cellStyle name="Comma 10 2 2 3 2 2 3" xfId="1868" xr:uid="{00000000-0005-0000-0000-00003F000000}"/>
    <cellStyle name="Comma 10 2 2 3 2 2 3 2" xfId="4657" xr:uid="{23987711-4D8A-495A-9133-198AD8B8C339}"/>
    <cellStyle name="Comma 10 2 2 3 2 2 4" xfId="3577" xr:uid="{83475A15-1D41-4CD6-9C48-A8157BBB201C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3" xfId="3848" xr:uid="{409A9714-CDB0-4889-B0C3-AD63504425F4}"/>
    <cellStyle name="Comma 10 2 2 3 2 4" xfId="1601" xr:uid="{00000000-0005-0000-0000-000042000000}"/>
    <cellStyle name="Comma 10 2 2 3 2 4 2" xfId="4390" xr:uid="{1B21AB8B-F23E-49B9-8E77-B5A0E60BE0F7}"/>
    <cellStyle name="Comma 10 2 2 3 2 5" xfId="2682" xr:uid="{00000000-0005-0000-0000-000043000000}"/>
    <cellStyle name="Comma 10 2 2 3 2 5 2" xfId="5471" xr:uid="{4BEEDD48-DC34-44B0-9488-430AC950EA22}"/>
    <cellStyle name="Comma 10 2 2 3 2 6" xfId="521" xr:uid="{00000000-0005-0000-0000-000044000000}"/>
    <cellStyle name="Comma 10 2 2 3 2 6 2" xfId="3310" xr:uid="{B54DA95C-1A3D-4D80-8EDE-9485FF92412D}"/>
    <cellStyle name="Comma 10 2 2 3 2 7" xfId="3034" xr:uid="{D06CFD97-C5CB-49BD-9E17-27341BBD0BA6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3" xfId="3989" xr:uid="{96A0DB60-A653-4113-A34A-E511EC2C24D6}"/>
    <cellStyle name="Comma 10 2 2 3 3 3" xfId="1742" xr:uid="{00000000-0005-0000-0000-000048000000}"/>
    <cellStyle name="Comma 10 2 2 3 3 3 2" xfId="4531" xr:uid="{C501D7CB-8067-4FED-BB82-C20D6A5AF10F}"/>
    <cellStyle name="Comma 10 2 2 3 3 4" xfId="3451" xr:uid="{92D614F4-67B3-4259-801D-AE1381218085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3" xfId="3722" xr:uid="{9BE891EC-3CD8-4FAD-A465-09A92C9E646F}"/>
    <cellStyle name="Comma 10 2 2 3 5" xfId="1475" xr:uid="{00000000-0005-0000-0000-00004B000000}"/>
    <cellStyle name="Comma 10 2 2 3 5 2" xfId="4264" xr:uid="{3F1BA308-8BD2-4E59-977D-38A9C216C672}"/>
    <cellStyle name="Comma 10 2 2 3 6" xfId="2556" xr:uid="{00000000-0005-0000-0000-00004C000000}"/>
    <cellStyle name="Comma 10 2 2 3 6 2" xfId="5345" xr:uid="{CBA41E92-577A-4483-92BC-73E03C40A99E}"/>
    <cellStyle name="Comma 10 2 2 3 7" xfId="395" xr:uid="{00000000-0005-0000-0000-00004D000000}"/>
    <cellStyle name="Comma 10 2 2 3 7 2" xfId="3184" xr:uid="{9D6ED2CB-8EBB-4632-B14B-603EA118B1DB}"/>
    <cellStyle name="Comma 10 2 2 3 8" xfId="2908" xr:uid="{BF0B9CF6-FB61-4F9C-97CD-95351313CC0F}"/>
    <cellStyle name="Comma 10 2 2 4" xfId="177" xr:uid="{00000000-0005-0000-0000-00004E000000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3" xfId="4051" xr:uid="{709D1454-0B09-47D0-B767-A3EEABDFD36A}"/>
    <cellStyle name="Comma 10 2 2 4 2 3" xfId="1804" xr:uid="{00000000-0005-0000-0000-000052000000}"/>
    <cellStyle name="Comma 10 2 2 4 2 3 2" xfId="4593" xr:uid="{440C3B09-F19F-433B-B034-B4E3B76D07E1}"/>
    <cellStyle name="Comma 10 2 2 4 2 4" xfId="3513" xr:uid="{0FEB4214-80B1-490D-9FEF-FB3DC47BA687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3" xfId="3784" xr:uid="{1D59197E-C146-4F79-A213-129C8BFC4360}"/>
    <cellStyle name="Comma 10 2 2 4 4" xfId="1537" xr:uid="{00000000-0005-0000-0000-000055000000}"/>
    <cellStyle name="Comma 10 2 2 4 4 2" xfId="4326" xr:uid="{403F6B93-77B5-42D5-B8AE-B8165C1B8048}"/>
    <cellStyle name="Comma 10 2 2 4 5" xfId="2618" xr:uid="{00000000-0005-0000-0000-000056000000}"/>
    <cellStyle name="Comma 10 2 2 4 5 2" xfId="5407" xr:uid="{DE84B62C-97EF-4872-BCD5-99F407B49707}"/>
    <cellStyle name="Comma 10 2 2 4 6" xfId="457" xr:uid="{00000000-0005-0000-0000-000057000000}"/>
    <cellStyle name="Comma 10 2 2 4 6 2" xfId="3246" xr:uid="{67C2F402-BA67-4BD3-997D-AC92B3B1ACDB}"/>
    <cellStyle name="Comma 10 2 2 4 7" xfId="2970" xr:uid="{0F8A1BD9-A91A-4150-B96D-62689E7943FF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3" xfId="3897" xr:uid="{88DB7DA9-1774-4D76-B50A-7261D44C08E3}"/>
    <cellStyle name="Comma 10 2 2 5 3" xfId="1650" xr:uid="{00000000-0005-0000-0000-00005B000000}"/>
    <cellStyle name="Comma 10 2 2 5 3 2" xfId="4439" xr:uid="{49D2FB5C-822A-428C-8941-D660F88EB6F3}"/>
    <cellStyle name="Comma 10 2 2 5 4" xfId="3359" xr:uid="{BDA72813-9E9A-4092-965D-9436AD36DEA2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3" xfId="3630" xr:uid="{31387FBB-E288-48DD-A0E2-FCBB40D13A09}"/>
    <cellStyle name="Comma 10 2 2 7" xfId="1383" xr:uid="{00000000-0005-0000-0000-00005E000000}"/>
    <cellStyle name="Comma 10 2 2 7 2" xfId="4172" xr:uid="{58C69793-73E6-456C-85FF-72E2FBE71C5D}"/>
    <cellStyle name="Comma 10 2 2 8" xfId="2464" xr:uid="{00000000-0005-0000-0000-00005F000000}"/>
    <cellStyle name="Comma 10 2 2 8 2" xfId="5253" xr:uid="{6683BA00-3020-410E-B920-AC650AC59ADB}"/>
    <cellStyle name="Comma 10 2 2 9" xfId="303" xr:uid="{00000000-0005-0000-0000-000060000000}"/>
    <cellStyle name="Comma 10 2 2 9 2" xfId="3092" xr:uid="{72AC8301-9792-43D6-B99C-89254E2C346A}"/>
    <cellStyle name="Comma 10 2 3" xfId="70" xr:uid="{00000000-0005-0000-0000-000061000000}"/>
    <cellStyle name="Comma 10 2 3 2" xfId="132" xr:uid="{00000000-0005-0000-0000-000062000000}"/>
    <cellStyle name="Comma 10 2 3 2 2" xfId="258" xr:uid="{00000000-0005-0000-0000-000063000000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3" xfId="4132" xr:uid="{65B5731F-26AB-454D-9BC2-066D36866144}"/>
    <cellStyle name="Comma 10 2 3 2 2 2 3" xfId="1885" xr:uid="{00000000-0005-0000-0000-000067000000}"/>
    <cellStyle name="Comma 10 2 3 2 2 2 3 2" xfId="4674" xr:uid="{1B3EB92C-161B-4366-B9AB-79D0615052F1}"/>
    <cellStyle name="Comma 10 2 3 2 2 2 4" xfId="3594" xr:uid="{8D76A97D-E0E4-4D1D-B6AB-F71D71D793B6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3" xfId="3865" xr:uid="{086070B6-B824-47B6-B10A-660EDDF306CD}"/>
    <cellStyle name="Comma 10 2 3 2 2 4" xfId="1618" xr:uid="{00000000-0005-0000-0000-00006A000000}"/>
    <cellStyle name="Comma 10 2 3 2 2 4 2" xfId="4407" xr:uid="{702F331B-9914-4A2E-AC96-4DBDA39C2A71}"/>
    <cellStyle name="Comma 10 2 3 2 2 5" xfId="2699" xr:uid="{00000000-0005-0000-0000-00006B000000}"/>
    <cellStyle name="Comma 10 2 3 2 2 5 2" xfId="5488" xr:uid="{D915EC43-94D9-42BE-956F-B43C3E31B2E0}"/>
    <cellStyle name="Comma 10 2 3 2 2 6" xfId="538" xr:uid="{00000000-0005-0000-0000-00006C000000}"/>
    <cellStyle name="Comma 10 2 3 2 2 6 2" xfId="3327" xr:uid="{4D6474EB-FDE8-4768-ADE9-1F9DC9A5DE9C}"/>
    <cellStyle name="Comma 10 2 3 2 2 7" xfId="3051" xr:uid="{0D407C94-0324-499A-970A-F2316BD4DE38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3" xfId="4006" xr:uid="{4BB71452-736D-41F2-B9F2-443687AFBE8B}"/>
    <cellStyle name="Comma 10 2 3 2 3 3" xfId="1759" xr:uid="{00000000-0005-0000-0000-000070000000}"/>
    <cellStyle name="Comma 10 2 3 2 3 3 2" xfId="4548" xr:uid="{2E85F58D-19E7-4595-96A5-893FF0C63889}"/>
    <cellStyle name="Comma 10 2 3 2 3 4" xfId="3468" xr:uid="{82C886EF-A6B8-4E02-A224-C9BCF5AE1EF6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3" xfId="3739" xr:uid="{B08A6763-E8D4-4BE4-AEA2-92F00C2AC8F6}"/>
    <cellStyle name="Comma 10 2 3 2 5" xfId="1492" xr:uid="{00000000-0005-0000-0000-000073000000}"/>
    <cellStyle name="Comma 10 2 3 2 5 2" xfId="4281" xr:uid="{24939D25-1329-426B-BE21-E3E786C80DBF}"/>
    <cellStyle name="Comma 10 2 3 2 6" xfId="2573" xr:uid="{00000000-0005-0000-0000-000074000000}"/>
    <cellStyle name="Comma 10 2 3 2 6 2" xfId="5362" xr:uid="{CCD6F9B9-53E3-480E-BFAD-488AB6674C55}"/>
    <cellStyle name="Comma 10 2 3 2 7" xfId="412" xr:uid="{00000000-0005-0000-0000-000075000000}"/>
    <cellStyle name="Comma 10 2 3 2 7 2" xfId="3201" xr:uid="{383A3142-AB99-479A-8754-7E3F9DBC20DD}"/>
    <cellStyle name="Comma 10 2 3 2 8" xfId="2925" xr:uid="{1B699F64-2DEE-44C0-8583-6280672C2999}"/>
    <cellStyle name="Comma 10 2 3 3" xfId="194" xr:uid="{00000000-0005-0000-0000-000076000000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3" xfId="4068" xr:uid="{D525B7DC-74D7-40F2-BF0D-996C28D63857}"/>
    <cellStyle name="Comma 10 2 3 3 2 3" xfId="1821" xr:uid="{00000000-0005-0000-0000-00007A000000}"/>
    <cellStyle name="Comma 10 2 3 3 2 3 2" xfId="4610" xr:uid="{A8BE47E1-53CE-4D92-B40F-FD511C4D0CD3}"/>
    <cellStyle name="Comma 10 2 3 3 2 4" xfId="3530" xr:uid="{AA9AF1B5-28FE-4E50-B790-BCB9E9756A32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3" xfId="3801" xr:uid="{D85211A7-62F8-4D54-ADF2-A42526005D6A}"/>
    <cellStyle name="Comma 10 2 3 3 4" xfId="1554" xr:uid="{00000000-0005-0000-0000-00007D000000}"/>
    <cellStyle name="Comma 10 2 3 3 4 2" xfId="4343" xr:uid="{91BD6DEE-A5C6-4136-91FC-73A67E86B14C}"/>
    <cellStyle name="Comma 10 2 3 3 5" xfId="2635" xr:uid="{00000000-0005-0000-0000-00007E000000}"/>
    <cellStyle name="Comma 10 2 3 3 5 2" xfId="5424" xr:uid="{F0E6AF96-8FB1-469C-B4BA-83FF89B7F99C}"/>
    <cellStyle name="Comma 10 2 3 3 6" xfId="474" xr:uid="{00000000-0005-0000-0000-00007F000000}"/>
    <cellStyle name="Comma 10 2 3 3 6 2" xfId="3263" xr:uid="{92ACF55B-46CC-41C2-B299-05826A2B9E9C}"/>
    <cellStyle name="Comma 10 2 3 3 7" xfId="2987" xr:uid="{9B1C3DAB-F24C-4601-AA42-7935F1536175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3" xfId="3944" xr:uid="{79908A00-B74E-45AD-A985-1F220917F79D}"/>
    <cellStyle name="Comma 10 2 3 4 3" xfId="1697" xr:uid="{00000000-0005-0000-0000-000083000000}"/>
    <cellStyle name="Comma 10 2 3 4 3 2" xfId="4486" xr:uid="{E786476C-CCBC-4B7D-BB16-AAA11EA9A0D3}"/>
    <cellStyle name="Comma 10 2 3 4 4" xfId="3406" xr:uid="{0CAF4441-AB93-4130-A208-2CCFE9EF28B2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3" xfId="3677" xr:uid="{2B3BE307-E789-4C4E-8AE5-DF06E25FC2CB}"/>
    <cellStyle name="Comma 10 2 3 6" xfId="1430" xr:uid="{00000000-0005-0000-0000-000086000000}"/>
    <cellStyle name="Comma 10 2 3 6 2" xfId="4219" xr:uid="{3BB0CAFD-DFCF-47C4-B2CF-2C99EB551776}"/>
    <cellStyle name="Comma 10 2 3 7" xfId="2511" xr:uid="{00000000-0005-0000-0000-000087000000}"/>
    <cellStyle name="Comma 10 2 3 7 2" xfId="5300" xr:uid="{CF8F3E26-8600-40B0-A13C-4AB2F89C0F2E}"/>
    <cellStyle name="Comma 10 2 3 8" xfId="350" xr:uid="{00000000-0005-0000-0000-000088000000}"/>
    <cellStyle name="Comma 10 2 3 8 2" xfId="3139" xr:uid="{8B959EE9-88BE-4C39-AA8E-AD5864E9100F}"/>
    <cellStyle name="Comma 10 2 3 9" xfId="2863" xr:uid="{110B5F1C-F7CB-4983-B3B8-1CE0CFF9D6CF}"/>
    <cellStyle name="Comma 10 2 4" xfId="100" xr:uid="{00000000-0005-0000-0000-000089000000}"/>
    <cellStyle name="Comma 10 2 4 2" xfId="226" xr:uid="{00000000-0005-0000-0000-00008A000000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3" xfId="4100" xr:uid="{12CDC34B-A1B7-4E45-942D-436BB6946C49}"/>
    <cellStyle name="Comma 10 2 4 2 2 3" xfId="1853" xr:uid="{00000000-0005-0000-0000-00008E000000}"/>
    <cellStyle name="Comma 10 2 4 2 2 3 2" xfId="4642" xr:uid="{9667043A-4435-4814-B913-8A7E673D9794}"/>
    <cellStyle name="Comma 10 2 4 2 2 4" xfId="3562" xr:uid="{97898488-CD04-4F79-BAF5-B42AE4B58BE9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3" xfId="3833" xr:uid="{8C6A88A9-BF2C-453D-9E5A-AE6467458506}"/>
    <cellStyle name="Comma 10 2 4 2 4" xfId="1586" xr:uid="{00000000-0005-0000-0000-000091000000}"/>
    <cellStyle name="Comma 10 2 4 2 4 2" xfId="4375" xr:uid="{33BDC98B-C9FB-48BD-B599-68DB9AF6AA9F}"/>
    <cellStyle name="Comma 10 2 4 2 5" xfId="2667" xr:uid="{00000000-0005-0000-0000-000092000000}"/>
    <cellStyle name="Comma 10 2 4 2 5 2" xfId="5456" xr:uid="{24164E05-4460-4396-8542-0A66AB190497}"/>
    <cellStyle name="Comma 10 2 4 2 6" xfId="506" xr:uid="{00000000-0005-0000-0000-000093000000}"/>
    <cellStyle name="Comma 10 2 4 2 6 2" xfId="3295" xr:uid="{B7908A89-09C0-4820-9CD4-187BA5CDD538}"/>
    <cellStyle name="Comma 10 2 4 2 7" xfId="3019" xr:uid="{06C2D77E-1697-441D-9737-66878247E781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3" xfId="3974" xr:uid="{A8C51E40-6F14-442D-8BE8-185FFC44371A}"/>
    <cellStyle name="Comma 10 2 4 3 3" xfId="1727" xr:uid="{00000000-0005-0000-0000-000097000000}"/>
    <cellStyle name="Comma 10 2 4 3 3 2" xfId="4516" xr:uid="{9F5773AB-3032-4464-B993-E9FEBE37F5D2}"/>
    <cellStyle name="Comma 10 2 4 3 4" xfId="3436" xr:uid="{5CC057AC-B603-450B-8015-1DD522F4D464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3" xfId="3707" xr:uid="{3BF78649-C3E1-41F9-B5AE-E1F9D5A871DD}"/>
    <cellStyle name="Comma 10 2 4 5" xfId="1460" xr:uid="{00000000-0005-0000-0000-00009A000000}"/>
    <cellStyle name="Comma 10 2 4 5 2" xfId="4249" xr:uid="{6F40609C-1BAB-4EE9-B363-B5139129C540}"/>
    <cellStyle name="Comma 10 2 4 6" xfId="2541" xr:uid="{00000000-0005-0000-0000-00009B000000}"/>
    <cellStyle name="Comma 10 2 4 6 2" xfId="5330" xr:uid="{0BDE27AA-4D30-4BE2-B7BD-F4D9EBEF831A}"/>
    <cellStyle name="Comma 10 2 4 7" xfId="380" xr:uid="{00000000-0005-0000-0000-00009C000000}"/>
    <cellStyle name="Comma 10 2 4 7 2" xfId="3169" xr:uid="{F72885F2-CF03-4529-8BF5-4550355D9102}"/>
    <cellStyle name="Comma 10 2 4 8" xfId="2893" xr:uid="{0194DA79-6AC8-4F73-A5FD-3F92EB8B9DEE}"/>
    <cellStyle name="Comma 10 2 5" xfId="162" xr:uid="{00000000-0005-0000-0000-00009D000000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3" xfId="4036" xr:uid="{635610FE-3E7B-4568-B31F-B1D06A38F8B4}"/>
    <cellStyle name="Comma 10 2 5 2 3" xfId="1789" xr:uid="{00000000-0005-0000-0000-0000A1000000}"/>
    <cellStyle name="Comma 10 2 5 2 3 2" xfId="4578" xr:uid="{E270D02F-513A-46AF-9560-826C5234B5F8}"/>
    <cellStyle name="Comma 10 2 5 2 4" xfId="3498" xr:uid="{A52928B2-5D39-490C-ADB2-5A0BC18907B3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3" xfId="3769" xr:uid="{AA6B0544-1B9F-4F4A-8D4D-D72C812CD5DC}"/>
    <cellStyle name="Comma 10 2 5 4" xfId="1522" xr:uid="{00000000-0005-0000-0000-0000A4000000}"/>
    <cellStyle name="Comma 10 2 5 4 2" xfId="4311" xr:uid="{3E5680E3-C52D-4FDB-9683-1E7C4FD48EE2}"/>
    <cellStyle name="Comma 10 2 5 5" xfId="2603" xr:uid="{00000000-0005-0000-0000-0000A5000000}"/>
    <cellStyle name="Comma 10 2 5 5 2" xfId="5392" xr:uid="{42A46C38-FBC5-446B-BBE2-63433A90600B}"/>
    <cellStyle name="Comma 10 2 5 6" xfId="442" xr:uid="{00000000-0005-0000-0000-0000A6000000}"/>
    <cellStyle name="Comma 10 2 5 6 2" xfId="3231" xr:uid="{E86786FF-B959-47B0-A9BA-5970552DBCF0}"/>
    <cellStyle name="Comma 10 2 5 7" xfId="2955" xr:uid="{38B02A4F-BC18-4868-9F0A-159DA63E7917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3" xfId="3916" xr:uid="{D09797B3-493D-4D0B-8E08-AE77A7E01FFD}"/>
    <cellStyle name="Comma 10 2 6 3" xfId="1669" xr:uid="{00000000-0005-0000-0000-0000AA000000}"/>
    <cellStyle name="Comma 10 2 6 3 2" xfId="4458" xr:uid="{17A81249-D3A1-441C-8F9A-53EF276C509D}"/>
    <cellStyle name="Comma 10 2 6 4" xfId="3378" xr:uid="{E43956D1-1960-4B48-B8FE-8E62652C939B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3" xfId="3649" xr:uid="{1481F114-12B5-4785-B17F-B7200311A451}"/>
    <cellStyle name="Comma 10 2 8" xfId="1402" xr:uid="{00000000-0005-0000-0000-0000AD000000}"/>
    <cellStyle name="Comma 10 2 8 2" xfId="4191" xr:uid="{AC0E76D1-B356-435E-B8FF-FDCCB49B885E}"/>
    <cellStyle name="Comma 10 2 9" xfId="2483" xr:uid="{00000000-0005-0000-0000-0000AE000000}"/>
    <cellStyle name="Comma 10 2 9 2" xfId="5272" xr:uid="{7F8169D3-4633-4D19-9BD2-4B9DAB5098D1}"/>
    <cellStyle name="Comma 10 3" xfId="51" xr:uid="{00000000-0005-0000-0000-0000AF000000}"/>
    <cellStyle name="Comma 10 3 10" xfId="2844" xr:uid="{3E01B550-7256-4E40-954C-8B2116A8D5AA}"/>
    <cellStyle name="Comma 10 3 2" xfId="80" xr:uid="{00000000-0005-0000-0000-0000B0000000}"/>
    <cellStyle name="Comma 10 3 2 2" xfId="142" xr:uid="{00000000-0005-0000-0000-0000B1000000}"/>
    <cellStyle name="Comma 10 3 2 2 2" xfId="268" xr:uid="{00000000-0005-0000-0000-0000B2000000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3" xfId="4142" xr:uid="{8166E948-7B80-4A6A-9FA1-6CCBBBB26F76}"/>
    <cellStyle name="Comma 10 3 2 2 2 2 3" xfId="1895" xr:uid="{00000000-0005-0000-0000-0000B6000000}"/>
    <cellStyle name="Comma 10 3 2 2 2 2 3 2" xfId="4684" xr:uid="{C46E65E4-1821-4D55-9D56-0C37F8DE3B22}"/>
    <cellStyle name="Comma 10 3 2 2 2 2 4" xfId="3604" xr:uid="{DDE93015-AF73-4A2D-93B7-DC0720321406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3" xfId="3875" xr:uid="{C0957443-1C70-4499-A654-6E0CB50A2952}"/>
    <cellStyle name="Comma 10 3 2 2 2 4" xfId="1628" xr:uid="{00000000-0005-0000-0000-0000B9000000}"/>
    <cellStyle name="Comma 10 3 2 2 2 4 2" xfId="4417" xr:uid="{73EDBCAF-5588-44C4-A27A-E369DF0D0B44}"/>
    <cellStyle name="Comma 10 3 2 2 2 5" xfId="2709" xr:uid="{00000000-0005-0000-0000-0000BA000000}"/>
    <cellStyle name="Comma 10 3 2 2 2 5 2" xfId="5498" xr:uid="{B068E259-DD9A-464D-9B82-1D45E0DF17AF}"/>
    <cellStyle name="Comma 10 3 2 2 2 6" xfId="548" xr:uid="{00000000-0005-0000-0000-0000BB000000}"/>
    <cellStyle name="Comma 10 3 2 2 2 6 2" xfId="3337" xr:uid="{1B5686CD-2C46-4CC7-9331-7BCA03119F82}"/>
    <cellStyle name="Comma 10 3 2 2 2 7" xfId="3061" xr:uid="{9FE7BE4D-F65E-4FD8-A50E-CD96DEC0DA34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3" xfId="4016" xr:uid="{E116BED7-8505-44D7-AC5C-A2F96929390C}"/>
    <cellStyle name="Comma 10 3 2 2 3 3" xfId="1769" xr:uid="{00000000-0005-0000-0000-0000BF000000}"/>
    <cellStyle name="Comma 10 3 2 2 3 3 2" xfId="4558" xr:uid="{DCA984EC-EEC2-471E-8127-B36C7B3C83A7}"/>
    <cellStyle name="Comma 10 3 2 2 3 4" xfId="3478" xr:uid="{DD370FEF-D96A-4DF4-9F01-C58E8CE511CD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3" xfId="3749" xr:uid="{804D5916-928E-434D-A19C-C0A66A7BE5B1}"/>
    <cellStyle name="Comma 10 3 2 2 5" xfId="1502" xr:uid="{00000000-0005-0000-0000-0000C2000000}"/>
    <cellStyle name="Comma 10 3 2 2 5 2" xfId="4291" xr:uid="{B33E0DA5-AFD6-4469-83E9-81CEA7724C83}"/>
    <cellStyle name="Comma 10 3 2 2 6" xfId="2583" xr:uid="{00000000-0005-0000-0000-0000C3000000}"/>
    <cellStyle name="Comma 10 3 2 2 6 2" xfId="5372" xr:uid="{BD4DEE1E-D01F-4D71-B1C0-A65A10CAA7A6}"/>
    <cellStyle name="Comma 10 3 2 2 7" xfId="422" xr:uid="{00000000-0005-0000-0000-0000C4000000}"/>
    <cellStyle name="Comma 10 3 2 2 7 2" xfId="3211" xr:uid="{CF597CA8-DBA3-4E16-B22D-8E134257E2CF}"/>
    <cellStyle name="Comma 10 3 2 2 8" xfId="2935" xr:uid="{E669AF30-7614-42AC-A3DD-4B0CCD476C20}"/>
    <cellStyle name="Comma 10 3 2 3" xfId="204" xr:uid="{00000000-0005-0000-0000-0000C5000000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3" xfId="4078" xr:uid="{DA532723-BC70-48B5-B17C-90DB23F0A699}"/>
    <cellStyle name="Comma 10 3 2 3 2 3" xfId="1831" xr:uid="{00000000-0005-0000-0000-0000C9000000}"/>
    <cellStyle name="Comma 10 3 2 3 2 3 2" xfId="4620" xr:uid="{94A3DB9C-2276-401B-A55C-6A17873FE7E6}"/>
    <cellStyle name="Comma 10 3 2 3 2 4" xfId="3540" xr:uid="{21FD1247-11C2-40B7-A89D-AE7FF7B94889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3" xfId="3811" xr:uid="{DF9F72DC-7862-4853-BED6-28D295BF92EF}"/>
    <cellStyle name="Comma 10 3 2 3 4" xfId="1564" xr:uid="{00000000-0005-0000-0000-0000CC000000}"/>
    <cellStyle name="Comma 10 3 2 3 4 2" xfId="4353" xr:uid="{F3647125-B167-4325-ADED-1921D498800B}"/>
    <cellStyle name="Comma 10 3 2 3 5" xfId="2645" xr:uid="{00000000-0005-0000-0000-0000CD000000}"/>
    <cellStyle name="Comma 10 3 2 3 5 2" xfId="5434" xr:uid="{8C0BAF50-B11E-4290-8755-D0C1A336F386}"/>
    <cellStyle name="Comma 10 3 2 3 6" xfId="484" xr:uid="{00000000-0005-0000-0000-0000CE000000}"/>
    <cellStyle name="Comma 10 3 2 3 6 2" xfId="3273" xr:uid="{E48F9DC9-3029-4A73-8A6D-BB672F11B521}"/>
    <cellStyle name="Comma 10 3 2 3 7" xfId="2997" xr:uid="{65BF21B9-0E4C-451C-8C6F-127927624E3C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3" xfId="3954" xr:uid="{60A0F5DB-CB78-4036-81D0-D23C9D76EFFD}"/>
    <cellStyle name="Comma 10 3 2 4 3" xfId="1707" xr:uid="{00000000-0005-0000-0000-0000D2000000}"/>
    <cellStyle name="Comma 10 3 2 4 3 2" xfId="4496" xr:uid="{8A88A274-31EF-4AE6-B146-A7F76DEBD0FA}"/>
    <cellStyle name="Comma 10 3 2 4 4" xfId="3416" xr:uid="{D5372A76-2B77-46A1-BBEA-1D3B09B8957F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3" xfId="3687" xr:uid="{72337189-5082-43CE-A1D2-568C646C3F55}"/>
    <cellStyle name="Comma 10 3 2 6" xfId="1440" xr:uid="{00000000-0005-0000-0000-0000D5000000}"/>
    <cellStyle name="Comma 10 3 2 6 2" xfId="4229" xr:uid="{043AE716-69B9-4750-9A4B-4CABBC7B4E24}"/>
    <cellStyle name="Comma 10 3 2 7" xfId="2521" xr:uid="{00000000-0005-0000-0000-0000D6000000}"/>
    <cellStyle name="Comma 10 3 2 7 2" xfId="5310" xr:uid="{52646F0D-CA11-4AA5-A29F-E583F71AAC56}"/>
    <cellStyle name="Comma 10 3 2 8" xfId="360" xr:uid="{00000000-0005-0000-0000-0000D7000000}"/>
    <cellStyle name="Comma 10 3 2 8 2" xfId="3149" xr:uid="{8404CD25-1707-48C3-BFD7-45679C568FE8}"/>
    <cellStyle name="Comma 10 3 2 9" xfId="2873" xr:uid="{16568E5D-02A2-4D86-AE6C-18F2EBDB6692}"/>
    <cellStyle name="Comma 10 3 3" xfId="110" xr:uid="{00000000-0005-0000-0000-0000D8000000}"/>
    <cellStyle name="Comma 10 3 3 2" xfId="236" xr:uid="{00000000-0005-0000-0000-0000D9000000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3" xfId="4110" xr:uid="{EBDA9BCD-F8BC-49DC-B4F4-02ABCBA9BA36}"/>
    <cellStyle name="Comma 10 3 3 2 2 3" xfId="1863" xr:uid="{00000000-0005-0000-0000-0000DD000000}"/>
    <cellStyle name="Comma 10 3 3 2 2 3 2" xfId="4652" xr:uid="{E17AFB9F-EB07-40F2-915C-8F028D0410A1}"/>
    <cellStyle name="Comma 10 3 3 2 2 4" xfId="3572" xr:uid="{8616E75D-4F31-477A-B763-F0B2F4D47CB4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3" xfId="3843" xr:uid="{0256FF1E-2233-4D42-AF7A-C282B1105D42}"/>
    <cellStyle name="Comma 10 3 3 2 4" xfId="1596" xr:uid="{00000000-0005-0000-0000-0000E0000000}"/>
    <cellStyle name="Comma 10 3 3 2 4 2" xfId="4385" xr:uid="{3CF69AB8-C847-4B9E-BEE5-75198986C916}"/>
    <cellStyle name="Comma 10 3 3 2 5" xfId="2677" xr:uid="{00000000-0005-0000-0000-0000E1000000}"/>
    <cellStyle name="Comma 10 3 3 2 5 2" xfId="5466" xr:uid="{A4E1A3D1-B974-4119-82AB-DC262D50810A}"/>
    <cellStyle name="Comma 10 3 3 2 6" xfId="516" xr:uid="{00000000-0005-0000-0000-0000E2000000}"/>
    <cellStyle name="Comma 10 3 3 2 6 2" xfId="3305" xr:uid="{FB190A7C-ABC1-42A5-AA2E-7A36ACBBD52D}"/>
    <cellStyle name="Comma 10 3 3 2 7" xfId="3029" xr:uid="{7394ED05-23C2-429F-B088-CF937B27D512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3" xfId="3984" xr:uid="{2D6554D9-7022-49AD-902F-42FC832BA1A8}"/>
    <cellStyle name="Comma 10 3 3 3 3" xfId="1737" xr:uid="{00000000-0005-0000-0000-0000E6000000}"/>
    <cellStyle name="Comma 10 3 3 3 3 2" xfId="4526" xr:uid="{F27F42A2-AE90-450E-819A-B7D2FB39CEB8}"/>
    <cellStyle name="Comma 10 3 3 3 4" xfId="3446" xr:uid="{E89949A1-82FD-48EC-890A-AEAE11CAF3C3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3" xfId="3717" xr:uid="{4EA33E8B-B12E-435F-B262-E59749F2D876}"/>
    <cellStyle name="Comma 10 3 3 5" xfId="1470" xr:uid="{00000000-0005-0000-0000-0000E9000000}"/>
    <cellStyle name="Comma 10 3 3 5 2" xfId="4259" xr:uid="{AB1FFDB8-89E4-44BC-9281-1359CA209DE6}"/>
    <cellStyle name="Comma 10 3 3 6" xfId="2551" xr:uid="{00000000-0005-0000-0000-0000EA000000}"/>
    <cellStyle name="Comma 10 3 3 6 2" xfId="5340" xr:uid="{D2F2984D-0F7C-43D4-8341-70979027BBAF}"/>
    <cellStyle name="Comma 10 3 3 7" xfId="390" xr:uid="{00000000-0005-0000-0000-0000EB000000}"/>
    <cellStyle name="Comma 10 3 3 7 2" xfId="3179" xr:uid="{8D2A0FED-D78D-4C81-A09C-F455C47F2877}"/>
    <cellStyle name="Comma 10 3 3 8" xfId="2903" xr:uid="{8C22122C-55AB-404B-B729-6560E5980287}"/>
    <cellStyle name="Comma 10 3 4" xfId="172" xr:uid="{00000000-0005-0000-0000-0000EC000000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3" xfId="4046" xr:uid="{D7C2030F-ADBA-4D4E-BE81-562BFC880802}"/>
    <cellStyle name="Comma 10 3 4 2 3" xfId="1799" xr:uid="{00000000-0005-0000-0000-0000F0000000}"/>
    <cellStyle name="Comma 10 3 4 2 3 2" xfId="4588" xr:uid="{E0A8C34E-A4A8-4424-9A2B-740A990C253E}"/>
    <cellStyle name="Comma 10 3 4 2 4" xfId="3508" xr:uid="{BDB1FDDA-E918-45AD-9D49-16D121112B85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3" xfId="3779" xr:uid="{3189F03C-0490-4391-8B6D-15F97E1FFBFB}"/>
    <cellStyle name="Comma 10 3 4 4" xfId="1532" xr:uid="{00000000-0005-0000-0000-0000F3000000}"/>
    <cellStyle name="Comma 10 3 4 4 2" xfId="4321" xr:uid="{24F600C1-3FC5-4524-B6C1-37A7AE6A3D7D}"/>
    <cellStyle name="Comma 10 3 4 5" xfId="2613" xr:uid="{00000000-0005-0000-0000-0000F4000000}"/>
    <cellStyle name="Comma 10 3 4 5 2" xfId="5402" xr:uid="{AEFADBB0-EDEC-4253-9044-61AAFAD843CB}"/>
    <cellStyle name="Comma 10 3 4 6" xfId="452" xr:uid="{00000000-0005-0000-0000-0000F5000000}"/>
    <cellStyle name="Comma 10 3 4 6 2" xfId="3241" xr:uid="{E385156B-A68F-412B-B50B-759173BC559C}"/>
    <cellStyle name="Comma 10 3 4 7" xfId="2965" xr:uid="{EF856EE0-A8E5-4F2C-B2C3-D4F0792693E2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3" xfId="3925" xr:uid="{5843AF3D-FB04-4BD0-AD9A-08867C8F2038}"/>
    <cellStyle name="Comma 10 3 5 3" xfId="1678" xr:uid="{00000000-0005-0000-0000-0000F9000000}"/>
    <cellStyle name="Comma 10 3 5 3 2" xfId="4467" xr:uid="{D8222670-EC96-4D7D-B2E6-43A3D48E470B}"/>
    <cellStyle name="Comma 10 3 5 4" xfId="3387" xr:uid="{9E04D35D-BFCB-4151-96C1-B619061D9F6F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3" xfId="3658" xr:uid="{E75CDC90-1668-411C-A94E-9377F01D3D64}"/>
    <cellStyle name="Comma 10 3 7" xfId="1411" xr:uid="{00000000-0005-0000-0000-0000FC000000}"/>
    <cellStyle name="Comma 10 3 7 2" xfId="4200" xr:uid="{C15809E7-0EAD-4FCD-AB98-089123F7C800}"/>
    <cellStyle name="Comma 10 3 8" xfId="2492" xr:uid="{00000000-0005-0000-0000-0000FD000000}"/>
    <cellStyle name="Comma 10 3 8 2" xfId="5281" xr:uid="{E151B406-1A08-409D-A663-5E72F333D129}"/>
    <cellStyle name="Comma 10 3 9" xfId="331" xr:uid="{00000000-0005-0000-0000-0000FE000000}"/>
    <cellStyle name="Comma 10 3 9 2" xfId="3120" xr:uid="{76A45B11-361A-42F2-9B26-BAA7331B0ED8}"/>
    <cellStyle name="Comma 10 4" xfId="65" xr:uid="{00000000-0005-0000-0000-0000FF000000}"/>
    <cellStyle name="Comma 10 4 2" xfId="127" xr:uid="{00000000-0005-0000-0000-000000010000}"/>
    <cellStyle name="Comma 10 4 2 2" xfId="253" xr:uid="{00000000-0005-0000-0000-000001010000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3" xfId="4127" xr:uid="{FB56FE6E-2D06-4EE7-B62F-9406E14428FB}"/>
    <cellStyle name="Comma 10 4 2 2 2 3" xfId="1880" xr:uid="{00000000-0005-0000-0000-000005010000}"/>
    <cellStyle name="Comma 10 4 2 2 2 3 2" xfId="4669" xr:uid="{7CD04534-6DEB-4FAC-8644-A8A2A700D03F}"/>
    <cellStyle name="Comma 10 4 2 2 2 4" xfId="3589" xr:uid="{AEC3414C-38CD-4999-9590-7DE0AC629624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3" xfId="3860" xr:uid="{252D94A4-D641-45F6-953C-BA44A33360ED}"/>
    <cellStyle name="Comma 10 4 2 2 4" xfId="1613" xr:uid="{00000000-0005-0000-0000-000008010000}"/>
    <cellStyle name="Comma 10 4 2 2 4 2" xfId="4402" xr:uid="{E62630BF-5393-43B5-8860-C830543854D7}"/>
    <cellStyle name="Comma 10 4 2 2 5" xfId="2694" xr:uid="{00000000-0005-0000-0000-000009010000}"/>
    <cellStyle name="Comma 10 4 2 2 5 2" xfId="5483" xr:uid="{B6A1D12E-0E07-4FA3-BD8E-4FF70C4636B5}"/>
    <cellStyle name="Comma 10 4 2 2 6" xfId="533" xr:uid="{00000000-0005-0000-0000-00000A010000}"/>
    <cellStyle name="Comma 10 4 2 2 6 2" xfId="3322" xr:uid="{4812D735-FD32-4435-A16D-7736BE79D6B6}"/>
    <cellStyle name="Comma 10 4 2 2 7" xfId="3046" xr:uid="{BDBA4D61-E770-4A35-A19C-56150254FF8F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3" xfId="4001" xr:uid="{E4A710AF-CBA9-45F2-AB0E-34E817CF285C}"/>
    <cellStyle name="Comma 10 4 2 3 3" xfId="1754" xr:uid="{00000000-0005-0000-0000-00000E010000}"/>
    <cellStyle name="Comma 10 4 2 3 3 2" xfId="4543" xr:uid="{7854EF38-111A-43A9-B304-EEA2B6B8D3CB}"/>
    <cellStyle name="Comma 10 4 2 3 4" xfId="3463" xr:uid="{47FAA75B-C775-45A4-8F0E-150F57E0EC87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3" xfId="3734" xr:uid="{30847721-C954-4F27-B21A-C7A8B68457FF}"/>
    <cellStyle name="Comma 10 4 2 5" xfId="1487" xr:uid="{00000000-0005-0000-0000-000011010000}"/>
    <cellStyle name="Comma 10 4 2 5 2" xfId="4276" xr:uid="{B1BAACEE-36E0-4FC0-A0EC-E2EC616ABB12}"/>
    <cellStyle name="Comma 10 4 2 6" xfId="2568" xr:uid="{00000000-0005-0000-0000-000012010000}"/>
    <cellStyle name="Comma 10 4 2 6 2" xfId="5357" xr:uid="{E7B25088-4205-4465-9A7C-EF5F31E77A94}"/>
    <cellStyle name="Comma 10 4 2 7" xfId="407" xr:uid="{00000000-0005-0000-0000-000013010000}"/>
    <cellStyle name="Comma 10 4 2 7 2" xfId="3196" xr:uid="{E624F8B1-3654-48AD-ABCE-F1704C49646D}"/>
    <cellStyle name="Comma 10 4 2 8" xfId="2920" xr:uid="{EC2FB142-9393-4057-BDD4-04F5732B17EC}"/>
    <cellStyle name="Comma 10 4 3" xfId="189" xr:uid="{00000000-0005-0000-0000-000014010000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3" xfId="4063" xr:uid="{642EBE95-DA9D-4BD3-9355-B8D06235C5F6}"/>
    <cellStyle name="Comma 10 4 3 2 3" xfId="1816" xr:uid="{00000000-0005-0000-0000-000018010000}"/>
    <cellStyle name="Comma 10 4 3 2 3 2" xfId="4605" xr:uid="{B237E702-C87B-47E2-931B-5D639833AF4A}"/>
    <cellStyle name="Comma 10 4 3 2 4" xfId="3525" xr:uid="{F0FBF02B-0377-4782-80F4-4CB9A0578C72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3" xfId="3796" xr:uid="{E22A4C57-89E1-44B4-AC3C-5F59994AF25E}"/>
    <cellStyle name="Comma 10 4 3 4" xfId="1549" xr:uid="{00000000-0005-0000-0000-00001B010000}"/>
    <cellStyle name="Comma 10 4 3 4 2" xfId="4338" xr:uid="{565B230E-110F-4AFE-946C-3D70F7E321B2}"/>
    <cellStyle name="Comma 10 4 3 5" xfId="2630" xr:uid="{00000000-0005-0000-0000-00001C010000}"/>
    <cellStyle name="Comma 10 4 3 5 2" xfId="5419" xr:uid="{7EE69311-E38B-4DC5-9A36-B2EAC0657C89}"/>
    <cellStyle name="Comma 10 4 3 6" xfId="469" xr:uid="{00000000-0005-0000-0000-00001D010000}"/>
    <cellStyle name="Comma 10 4 3 6 2" xfId="3258" xr:uid="{63CCD22C-58BD-48B5-937D-112A75AB0E58}"/>
    <cellStyle name="Comma 10 4 3 7" xfId="2982" xr:uid="{8891608C-BEB3-4353-9BD1-398318C6FDBE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3" xfId="3939" xr:uid="{8E7E7E1A-9EE5-4E3B-B94B-E7AD7FD04067}"/>
    <cellStyle name="Comma 10 4 4 3" xfId="1692" xr:uid="{00000000-0005-0000-0000-000021010000}"/>
    <cellStyle name="Comma 10 4 4 3 2" xfId="4481" xr:uid="{0BEF575A-3230-4B10-B8C5-0AAD2420CFA9}"/>
    <cellStyle name="Comma 10 4 4 4" xfId="3401" xr:uid="{8B97EA5A-9058-4669-994C-0922C0D9A016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3" xfId="3672" xr:uid="{BA177BA2-1153-4045-928B-0CEB37FB1229}"/>
    <cellStyle name="Comma 10 4 6" xfId="1425" xr:uid="{00000000-0005-0000-0000-000024010000}"/>
    <cellStyle name="Comma 10 4 6 2" xfId="4214" xr:uid="{3482310D-9813-484B-99AF-68511B583E74}"/>
    <cellStyle name="Comma 10 4 7" xfId="2506" xr:uid="{00000000-0005-0000-0000-000025010000}"/>
    <cellStyle name="Comma 10 4 7 2" xfId="5295" xr:uid="{DFAF52D8-E985-41A5-8953-39BF648948AF}"/>
    <cellStyle name="Comma 10 4 8" xfId="345" xr:uid="{00000000-0005-0000-0000-000026010000}"/>
    <cellStyle name="Comma 10 4 8 2" xfId="3134" xr:uid="{60E7681B-31D0-4494-B680-61B458EB6D38}"/>
    <cellStyle name="Comma 10 4 9" xfId="2858" xr:uid="{CF9F83B2-ED64-496A-90CB-DBE438631E30}"/>
    <cellStyle name="Comma 10 5" xfId="95" xr:uid="{00000000-0005-0000-0000-000027010000}"/>
    <cellStyle name="Comma 10 5 2" xfId="221" xr:uid="{00000000-0005-0000-0000-000028010000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3" xfId="4095" xr:uid="{007B808B-C073-4BDE-AD56-B99A5627D53D}"/>
    <cellStyle name="Comma 10 5 2 2 3" xfId="1848" xr:uid="{00000000-0005-0000-0000-00002C010000}"/>
    <cellStyle name="Comma 10 5 2 2 3 2" xfId="4637" xr:uid="{1FBB2630-06A0-4BE7-B31E-8192AA82F1EE}"/>
    <cellStyle name="Comma 10 5 2 2 4" xfId="3557" xr:uid="{232D70C0-24FD-4984-8F39-E97969216514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3" xfId="3828" xr:uid="{24B3D4CA-1BEB-4422-A901-6C37544D6F29}"/>
    <cellStyle name="Comma 10 5 2 4" xfId="1581" xr:uid="{00000000-0005-0000-0000-00002F010000}"/>
    <cellStyle name="Comma 10 5 2 4 2" xfId="4370" xr:uid="{DA99529F-64D4-4DD2-AEEE-ABBD8308D216}"/>
    <cellStyle name="Comma 10 5 2 5" xfId="2662" xr:uid="{00000000-0005-0000-0000-000030010000}"/>
    <cellStyle name="Comma 10 5 2 5 2" xfId="5451" xr:uid="{E34D8B98-F57B-491B-9F6C-B3C4D46C2802}"/>
    <cellStyle name="Comma 10 5 2 6" xfId="501" xr:uid="{00000000-0005-0000-0000-000031010000}"/>
    <cellStyle name="Comma 10 5 2 6 2" xfId="3290" xr:uid="{094DA248-CED5-45B7-A5BF-E9EA37003142}"/>
    <cellStyle name="Comma 10 5 2 7" xfId="3014" xr:uid="{56FE449C-D0A4-49CD-82AB-535001067352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3" xfId="3969" xr:uid="{D5007ABF-44A8-4624-8A4F-91C641179513}"/>
    <cellStyle name="Comma 10 5 3 3" xfId="1722" xr:uid="{00000000-0005-0000-0000-000035010000}"/>
    <cellStyle name="Comma 10 5 3 3 2" xfId="4511" xr:uid="{0BA6FDEC-3EE0-48A6-9938-8407E815C5E3}"/>
    <cellStyle name="Comma 10 5 3 4" xfId="3431" xr:uid="{A33C0A6B-74E0-4B0A-A35F-8D7652F751F3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3" xfId="3702" xr:uid="{2D3EE051-74F4-4E73-B3CF-21EC3334C085}"/>
    <cellStyle name="Comma 10 5 5" xfId="1455" xr:uid="{00000000-0005-0000-0000-000038010000}"/>
    <cellStyle name="Comma 10 5 5 2" xfId="4244" xr:uid="{2F81AF36-7E55-4AA4-88D5-4AD12AA10D6E}"/>
    <cellStyle name="Comma 10 5 6" xfId="2536" xr:uid="{00000000-0005-0000-0000-000039010000}"/>
    <cellStyle name="Comma 10 5 6 2" xfId="5325" xr:uid="{1BC29A53-D473-4FB9-90F7-51E62832663C}"/>
    <cellStyle name="Comma 10 5 7" xfId="375" xr:uid="{00000000-0005-0000-0000-00003A010000}"/>
    <cellStyle name="Comma 10 5 7 2" xfId="3164" xr:uid="{DF8536E7-8276-4061-9387-59AF202D12A0}"/>
    <cellStyle name="Comma 10 5 8" xfId="2888" xr:uid="{7E9BF0BD-4490-4EEB-9D19-9906C61B4FD6}"/>
    <cellStyle name="Comma 10 6" xfId="157" xr:uid="{00000000-0005-0000-0000-00003B010000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3" xfId="4031" xr:uid="{D9EDA8C4-E354-49FB-90F0-AC85F55372D5}"/>
    <cellStyle name="Comma 10 6 2 3" xfId="1784" xr:uid="{00000000-0005-0000-0000-00003F010000}"/>
    <cellStyle name="Comma 10 6 2 3 2" xfId="4573" xr:uid="{136F4FDC-6717-42C8-A7E9-D0E3B04BA646}"/>
    <cellStyle name="Comma 10 6 2 4" xfId="3493" xr:uid="{E8A0EB9A-8F40-4291-A574-487DC83B64BD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3" xfId="3764" xr:uid="{80E8162F-D8E8-46F7-ACCB-0D007A8FE0E7}"/>
    <cellStyle name="Comma 10 6 4" xfId="1517" xr:uid="{00000000-0005-0000-0000-000042010000}"/>
    <cellStyle name="Comma 10 6 4 2" xfId="4306" xr:uid="{2AD10210-85EB-458F-B2FC-F1D242435393}"/>
    <cellStyle name="Comma 10 6 5" xfId="2598" xr:uid="{00000000-0005-0000-0000-000043010000}"/>
    <cellStyle name="Comma 10 6 5 2" xfId="5387" xr:uid="{121B6067-7FEA-4B18-93F4-F12B1CE34B62}"/>
    <cellStyle name="Comma 10 6 6" xfId="437" xr:uid="{00000000-0005-0000-0000-000044010000}"/>
    <cellStyle name="Comma 10 6 6 2" xfId="3226" xr:uid="{2FF7DBFD-95A1-4C99-982D-112BFC2C501A}"/>
    <cellStyle name="Comma 10 6 7" xfId="2950" xr:uid="{05B4EF92-E581-42ED-8F53-4A4B770B3E38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3" xfId="3912" xr:uid="{A9D2FE2C-5F33-40D0-B34B-D74454CE94AF}"/>
    <cellStyle name="Comma 10 7 3" xfId="1665" xr:uid="{00000000-0005-0000-0000-000048010000}"/>
    <cellStyle name="Comma 10 7 3 2" xfId="4454" xr:uid="{D3EB9438-00A4-4094-848D-210732D49EFF}"/>
    <cellStyle name="Comma 10 7 4" xfId="3374" xr:uid="{FBDF7756-C070-4916-AB8A-D72F2FF5E048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3" xfId="3645" xr:uid="{2F6B056F-22E0-4C86-A99B-B869ED8C7D32}"/>
    <cellStyle name="Comma 10 9" xfId="1398" xr:uid="{00000000-0005-0000-0000-00004B010000}"/>
    <cellStyle name="Comma 10 9 2" xfId="4187" xr:uid="{D59C276D-48E4-4A61-A2AF-2B41B137EA53}"/>
    <cellStyle name="Comma 100" xfId="2810" xr:uid="{0A5202D1-8986-448E-AD73-5EFD4491E5FF}"/>
    <cellStyle name="Comma 100 2" xfId="5599" xr:uid="{713E941C-0BAF-4B08-ACCC-1B06649BD37F}"/>
    <cellStyle name="Comma 101" xfId="2811" xr:uid="{5F3DB833-D6E9-4649-9C97-2EB3C82379C1}"/>
    <cellStyle name="Comma 102" xfId="5600" xr:uid="{F6C1D8D1-B01B-4FE7-86FD-E855A053A041}"/>
    <cellStyle name="Comma 103" xfId="5601" xr:uid="{57BA44DB-2898-4AC4-8DD3-1604A3AA8A2E}"/>
    <cellStyle name="Comma 104" xfId="5602" xr:uid="{17FBB9C9-F6A4-4704-9256-0AE96A72BFF2}"/>
    <cellStyle name="Comma 105" xfId="5604" xr:uid="{1AAB66C6-868F-4371-B71B-524DC1B9E27D}"/>
    <cellStyle name="Comma 106" xfId="5605" xr:uid="{5448B982-7214-4B92-9A04-CA5F64B22838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1" xfId="2814" xr:uid="{90E26F9B-5C0C-4C3F-B93C-0D06A7F58292}"/>
    <cellStyle name="Comma 11 2" xfId="53" xr:uid="{00000000-0005-0000-0000-00004E010000}"/>
    <cellStyle name="Comma 11 2 10" xfId="2846" xr:uid="{8453527B-51B9-4976-9658-FD129E1D6169}"/>
    <cellStyle name="Comma 11 2 2" xfId="82" xr:uid="{00000000-0005-0000-0000-00004F010000}"/>
    <cellStyle name="Comma 11 2 2 2" xfId="144" xr:uid="{00000000-0005-0000-0000-000050010000}"/>
    <cellStyle name="Comma 11 2 2 2 2" xfId="270" xr:uid="{00000000-0005-0000-0000-000051010000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3" xfId="4144" xr:uid="{7FA53295-21FF-4BCA-AC77-6F823F338E77}"/>
    <cellStyle name="Comma 11 2 2 2 2 2 3" xfId="1897" xr:uid="{00000000-0005-0000-0000-000055010000}"/>
    <cellStyle name="Comma 11 2 2 2 2 2 3 2" xfId="4686" xr:uid="{E6E30526-A95F-411F-A416-7FF35F7E156A}"/>
    <cellStyle name="Comma 11 2 2 2 2 2 4" xfId="3606" xr:uid="{5469CCC6-0F53-41F4-8744-5F94A77C644D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3" xfId="3877" xr:uid="{47460D9D-89B5-4ED7-AC75-2FDDA2958A5E}"/>
    <cellStyle name="Comma 11 2 2 2 2 4" xfId="1630" xr:uid="{00000000-0005-0000-0000-000058010000}"/>
    <cellStyle name="Comma 11 2 2 2 2 4 2" xfId="4419" xr:uid="{C6AC5C20-F846-4B75-ADAA-14A3B6CE2A0E}"/>
    <cellStyle name="Comma 11 2 2 2 2 5" xfId="2711" xr:uid="{00000000-0005-0000-0000-000059010000}"/>
    <cellStyle name="Comma 11 2 2 2 2 5 2" xfId="5500" xr:uid="{C0F27E28-C7CC-48ED-95D1-300185ECB4BA}"/>
    <cellStyle name="Comma 11 2 2 2 2 6" xfId="550" xr:uid="{00000000-0005-0000-0000-00005A010000}"/>
    <cellStyle name="Comma 11 2 2 2 2 6 2" xfId="3339" xr:uid="{7326B407-2259-4CA4-AECE-12043BE62C1E}"/>
    <cellStyle name="Comma 11 2 2 2 2 7" xfId="3063" xr:uid="{CCA04FF6-B932-4CCB-AF63-D7FBCEC71319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3" xfId="4018" xr:uid="{FE70F334-13CE-43C1-A3F1-81D4C84EFFE7}"/>
    <cellStyle name="Comma 11 2 2 2 3 3" xfId="1771" xr:uid="{00000000-0005-0000-0000-00005E010000}"/>
    <cellStyle name="Comma 11 2 2 2 3 3 2" xfId="4560" xr:uid="{41232C0A-F421-4231-9FFA-37ED3358470E}"/>
    <cellStyle name="Comma 11 2 2 2 3 4" xfId="3480" xr:uid="{0DAE0004-B400-4F6E-B89B-0AADAB389859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3" xfId="3751" xr:uid="{520142D3-C170-4BA3-92C7-2699E5B9ED2F}"/>
    <cellStyle name="Comma 11 2 2 2 5" xfId="1504" xr:uid="{00000000-0005-0000-0000-000061010000}"/>
    <cellStyle name="Comma 11 2 2 2 5 2" xfId="4293" xr:uid="{3C0D3EE0-79FB-4C59-AF42-DA4616B12B46}"/>
    <cellStyle name="Comma 11 2 2 2 6" xfId="2585" xr:uid="{00000000-0005-0000-0000-000062010000}"/>
    <cellStyle name="Comma 11 2 2 2 6 2" xfId="5374" xr:uid="{F103E0C8-CB14-4D30-A9C0-05BEC72F81A2}"/>
    <cellStyle name="Comma 11 2 2 2 7" xfId="424" xr:uid="{00000000-0005-0000-0000-000063010000}"/>
    <cellStyle name="Comma 11 2 2 2 7 2" xfId="3213" xr:uid="{F3E26BBE-CC80-4369-BF6D-6C219905526E}"/>
    <cellStyle name="Comma 11 2 2 2 8" xfId="2937" xr:uid="{D896D6E5-219D-4FCA-9DD6-57394B8B11F6}"/>
    <cellStyle name="Comma 11 2 2 3" xfId="206" xr:uid="{00000000-0005-0000-0000-000064010000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3" xfId="4080" xr:uid="{E3ED1DF2-7788-4790-847A-EAD2C412E5F7}"/>
    <cellStyle name="Comma 11 2 2 3 2 3" xfId="1833" xr:uid="{00000000-0005-0000-0000-000068010000}"/>
    <cellStyle name="Comma 11 2 2 3 2 3 2" xfId="4622" xr:uid="{B80C4795-16EB-4258-890B-FE87D799736A}"/>
    <cellStyle name="Comma 11 2 2 3 2 4" xfId="3542" xr:uid="{BF21845F-C744-44E2-802C-DCFDC5C4B09E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3" xfId="3813" xr:uid="{8D0F453B-15C3-4074-BD85-1EF402866E45}"/>
    <cellStyle name="Comma 11 2 2 3 4" xfId="1566" xr:uid="{00000000-0005-0000-0000-00006B010000}"/>
    <cellStyle name="Comma 11 2 2 3 4 2" xfId="4355" xr:uid="{E5D267EB-9EEE-4F63-882A-12C5466381F9}"/>
    <cellStyle name="Comma 11 2 2 3 5" xfId="2647" xr:uid="{00000000-0005-0000-0000-00006C010000}"/>
    <cellStyle name="Comma 11 2 2 3 5 2" xfId="5436" xr:uid="{2CBB7208-9BE4-4B1C-9408-4760E61B3ABD}"/>
    <cellStyle name="Comma 11 2 2 3 6" xfId="486" xr:uid="{00000000-0005-0000-0000-00006D010000}"/>
    <cellStyle name="Comma 11 2 2 3 6 2" xfId="3275" xr:uid="{490FB0FD-2AAB-4281-AAD9-FE5BCF7780CE}"/>
    <cellStyle name="Comma 11 2 2 3 7" xfId="2999" xr:uid="{D0C8B346-CE43-44BE-9CE4-B440BDDA0573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3" xfId="3956" xr:uid="{4DE01DB1-9484-42E2-BCF3-E40414814272}"/>
    <cellStyle name="Comma 11 2 2 4 3" xfId="1709" xr:uid="{00000000-0005-0000-0000-000071010000}"/>
    <cellStyle name="Comma 11 2 2 4 3 2" xfId="4498" xr:uid="{BE2F25C4-E01F-4C41-B8AF-86E37C1BD7AF}"/>
    <cellStyle name="Comma 11 2 2 4 4" xfId="3418" xr:uid="{0E1E4832-6E13-4694-BF14-2C6568703B77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3" xfId="3689" xr:uid="{B3EACD37-DF35-4410-8ED4-822176F04EBE}"/>
    <cellStyle name="Comma 11 2 2 6" xfId="1442" xr:uid="{00000000-0005-0000-0000-000074010000}"/>
    <cellStyle name="Comma 11 2 2 6 2" xfId="4231" xr:uid="{E50B53DF-15CB-4791-ABF6-0D08D2506D55}"/>
    <cellStyle name="Comma 11 2 2 7" xfId="2523" xr:uid="{00000000-0005-0000-0000-000075010000}"/>
    <cellStyle name="Comma 11 2 2 7 2" xfId="5312" xr:uid="{D2466AF0-DABE-4C0D-B29A-397C0C68F00A}"/>
    <cellStyle name="Comma 11 2 2 8" xfId="362" xr:uid="{00000000-0005-0000-0000-000076010000}"/>
    <cellStyle name="Comma 11 2 2 8 2" xfId="3151" xr:uid="{1796D2A7-3E15-4612-AF79-525597D1F38A}"/>
    <cellStyle name="Comma 11 2 2 9" xfId="2875" xr:uid="{3C90F763-268D-4DFB-9672-A31D5342E7EF}"/>
    <cellStyle name="Comma 11 2 3" xfId="112" xr:uid="{00000000-0005-0000-0000-000077010000}"/>
    <cellStyle name="Comma 11 2 3 2" xfId="238" xr:uid="{00000000-0005-0000-0000-000078010000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3" xfId="4112" xr:uid="{1071583C-32E6-4D4D-B382-CCC09E27AEE1}"/>
    <cellStyle name="Comma 11 2 3 2 2 3" xfId="1865" xr:uid="{00000000-0005-0000-0000-00007C010000}"/>
    <cellStyle name="Comma 11 2 3 2 2 3 2" xfId="4654" xr:uid="{4ACD3EB9-8761-4AE7-8F03-0FC8C9D5A639}"/>
    <cellStyle name="Comma 11 2 3 2 2 4" xfId="3574" xr:uid="{1023555D-9281-47AB-A060-B8C4813F6B4E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3" xfId="3845" xr:uid="{2E84CBD1-CE05-4A4A-A980-ED2ED0EAC3E2}"/>
    <cellStyle name="Comma 11 2 3 2 4" xfId="1598" xr:uid="{00000000-0005-0000-0000-00007F010000}"/>
    <cellStyle name="Comma 11 2 3 2 4 2" xfId="4387" xr:uid="{3FAD2E61-DE60-467F-AD11-18051EB1C0AF}"/>
    <cellStyle name="Comma 11 2 3 2 5" xfId="2679" xr:uid="{00000000-0005-0000-0000-000080010000}"/>
    <cellStyle name="Comma 11 2 3 2 5 2" xfId="5468" xr:uid="{61A8D3D6-783C-4CB3-A789-7259323D42CF}"/>
    <cellStyle name="Comma 11 2 3 2 6" xfId="518" xr:uid="{00000000-0005-0000-0000-000081010000}"/>
    <cellStyle name="Comma 11 2 3 2 6 2" xfId="3307" xr:uid="{892EBB21-5E4A-4DAC-AAC5-533B4F38066F}"/>
    <cellStyle name="Comma 11 2 3 2 7" xfId="3031" xr:uid="{58E29314-C3C9-4978-9546-71C95518427E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3" xfId="3986" xr:uid="{8E54F1E3-0D7B-4330-B40C-2E3207C9D4BD}"/>
    <cellStyle name="Comma 11 2 3 3 3" xfId="1739" xr:uid="{00000000-0005-0000-0000-000085010000}"/>
    <cellStyle name="Comma 11 2 3 3 3 2" xfId="4528" xr:uid="{6F0CBE41-545B-4940-A7B3-25EF772CEABD}"/>
    <cellStyle name="Comma 11 2 3 3 4" xfId="3448" xr:uid="{E5F3AA30-F921-4F0D-B5B7-800FAF9B56A2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3" xfId="3719" xr:uid="{8CE3876C-167E-49B9-85C2-D99AED7C0042}"/>
    <cellStyle name="Comma 11 2 3 5" xfId="1472" xr:uid="{00000000-0005-0000-0000-000088010000}"/>
    <cellStyle name="Comma 11 2 3 5 2" xfId="4261" xr:uid="{29BD8285-DC13-4D23-8F91-E7613D9A5AE6}"/>
    <cellStyle name="Comma 11 2 3 6" xfId="2553" xr:uid="{00000000-0005-0000-0000-000089010000}"/>
    <cellStyle name="Comma 11 2 3 6 2" xfId="5342" xr:uid="{07E937B6-AEBD-4303-B76C-0751787454DD}"/>
    <cellStyle name="Comma 11 2 3 7" xfId="392" xr:uid="{00000000-0005-0000-0000-00008A010000}"/>
    <cellStyle name="Comma 11 2 3 7 2" xfId="3181" xr:uid="{E62B158A-19FD-48CC-B934-EF714A1B9E5D}"/>
    <cellStyle name="Comma 11 2 3 8" xfId="2905" xr:uid="{1BF904B3-DBB2-44BC-97C7-54A0946AAE39}"/>
    <cellStyle name="Comma 11 2 4" xfId="174" xr:uid="{00000000-0005-0000-0000-00008B010000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3" xfId="4048" xr:uid="{8E8D5F53-297C-46B3-BE1D-B8AC3AD7B87F}"/>
    <cellStyle name="Comma 11 2 4 2 3" xfId="1801" xr:uid="{00000000-0005-0000-0000-00008F010000}"/>
    <cellStyle name="Comma 11 2 4 2 3 2" xfId="4590" xr:uid="{AF9234CE-D1B9-4C91-AD73-03A03DFC8E59}"/>
    <cellStyle name="Comma 11 2 4 2 4" xfId="3510" xr:uid="{D21FFCB5-4047-4E8F-B3C6-6553C0C47AAF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3" xfId="3781" xr:uid="{39464CEA-C47D-4FB6-9058-1C80F3AE9337}"/>
    <cellStyle name="Comma 11 2 4 4" xfId="1534" xr:uid="{00000000-0005-0000-0000-000092010000}"/>
    <cellStyle name="Comma 11 2 4 4 2" xfId="4323" xr:uid="{A81B3492-127E-49D6-82D2-F950E200334E}"/>
    <cellStyle name="Comma 11 2 4 5" xfId="2615" xr:uid="{00000000-0005-0000-0000-000093010000}"/>
    <cellStyle name="Comma 11 2 4 5 2" xfId="5404" xr:uid="{7F0F9A68-9D8D-43F2-BF78-190B4AB3A7EB}"/>
    <cellStyle name="Comma 11 2 4 6" xfId="454" xr:uid="{00000000-0005-0000-0000-000094010000}"/>
    <cellStyle name="Comma 11 2 4 6 2" xfId="3243" xr:uid="{4E7251F0-7242-42FD-8401-F15C2D2B350A}"/>
    <cellStyle name="Comma 11 2 4 7" xfId="2967" xr:uid="{50485E4F-FBB2-4ADB-A430-840AF3765C05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3" xfId="3927" xr:uid="{490E0C6C-1218-47E7-9C2F-01FFC401E00D}"/>
    <cellStyle name="Comma 11 2 5 3" xfId="1680" xr:uid="{00000000-0005-0000-0000-000098010000}"/>
    <cellStyle name="Comma 11 2 5 3 2" xfId="4469" xr:uid="{CBC32DC6-CE0C-4AFD-9C0B-F0C55DE02FAA}"/>
    <cellStyle name="Comma 11 2 5 4" xfId="3389" xr:uid="{B7674362-7B5D-4F45-8B3E-C9B8720DEB9A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3" xfId="3660" xr:uid="{60872833-E632-4CE0-AF69-F85B1CB12BF8}"/>
    <cellStyle name="Comma 11 2 7" xfId="1413" xr:uid="{00000000-0005-0000-0000-00009B010000}"/>
    <cellStyle name="Comma 11 2 7 2" xfId="4202" xr:uid="{FDFE4786-E1C8-425C-8C1C-C484D5AB6469}"/>
    <cellStyle name="Comma 11 2 8" xfId="2494" xr:uid="{00000000-0005-0000-0000-00009C010000}"/>
    <cellStyle name="Comma 11 2 8 2" xfId="5283" xr:uid="{698CB88F-816B-4966-90B5-FC75526B80C6}"/>
    <cellStyle name="Comma 11 2 9" xfId="333" xr:uid="{00000000-0005-0000-0000-00009D010000}"/>
    <cellStyle name="Comma 11 2 9 2" xfId="3122" xr:uid="{2952195D-44BF-49D2-9AB0-E1EAFFEA8B80}"/>
    <cellStyle name="Comma 11 3" xfId="67" xr:uid="{00000000-0005-0000-0000-00009E010000}"/>
    <cellStyle name="Comma 11 3 2" xfId="129" xr:uid="{00000000-0005-0000-0000-00009F010000}"/>
    <cellStyle name="Comma 11 3 2 2" xfId="255" xr:uid="{00000000-0005-0000-0000-0000A0010000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3" xfId="4129" xr:uid="{06A2122C-FE5D-44AD-82C2-66994E9EAE4C}"/>
    <cellStyle name="Comma 11 3 2 2 2 3" xfId="1882" xr:uid="{00000000-0005-0000-0000-0000A4010000}"/>
    <cellStyle name="Comma 11 3 2 2 2 3 2" xfId="4671" xr:uid="{188C4C54-DD8C-4AE9-9159-EE07BBC2506F}"/>
    <cellStyle name="Comma 11 3 2 2 2 4" xfId="3591" xr:uid="{478A2B72-4444-4E59-814E-E9263C18007F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3" xfId="3862" xr:uid="{0F261C64-0189-4C5E-8C89-1B023B1EF122}"/>
    <cellStyle name="Comma 11 3 2 2 4" xfId="1615" xr:uid="{00000000-0005-0000-0000-0000A7010000}"/>
    <cellStyle name="Comma 11 3 2 2 4 2" xfId="4404" xr:uid="{5C2980DA-41E6-458B-BF47-10B67746E904}"/>
    <cellStyle name="Comma 11 3 2 2 5" xfId="2696" xr:uid="{00000000-0005-0000-0000-0000A8010000}"/>
    <cellStyle name="Comma 11 3 2 2 5 2" xfId="5485" xr:uid="{979B94D9-4ADA-4C62-A1A4-8261C70AACF8}"/>
    <cellStyle name="Comma 11 3 2 2 6" xfId="535" xr:uid="{00000000-0005-0000-0000-0000A9010000}"/>
    <cellStyle name="Comma 11 3 2 2 6 2" xfId="3324" xr:uid="{AFC61B93-6E8A-49F1-AFF0-8270041722C6}"/>
    <cellStyle name="Comma 11 3 2 2 7" xfId="3048" xr:uid="{0EB3E764-EE9F-4AE0-ADEC-9F1610B2F7EA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3" xfId="4003" xr:uid="{88BDE1C9-9EF6-4C22-97F0-344F0FE46D5F}"/>
    <cellStyle name="Comma 11 3 2 3 3" xfId="1756" xr:uid="{00000000-0005-0000-0000-0000AD010000}"/>
    <cellStyle name="Comma 11 3 2 3 3 2" xfId="4545" xr:uid="{C22F6E16-31B7-4495-9F9E-2D63F8BD4743}"/>
    <cellStyle name="Comma 11 3 2 3 4" xfId="3465" xr:uid="{6C893B72-7DAB-44A8-8AD5-3CD2F484B120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3" xfId="3736" xr:uid="{B9521626-A11F-497A-A11C-C3981B366BBA}"/>
    <cellStyle name="Comma 11 3 2 5" xfId="1489" xr:uid="{00000000-0005-0000-0000-0000B0010000}"/>
    <cellStyle name="Comma 11 3 2 5 2" xfId="4278" xr:uid="{3F6A1231-BF54-4BD8-A25F-B9F6D9E80AF1}"/>
    <cellStyle name="Comma 11 3 2 6" xfId="2570" xr:uid="{00000000-0005-0000-0000-0000B1010000}"/>
    <cellStyle name="Comma 11 3 2 6 2" xfId="5359" xr:uid="{AD04199B-CB10-4A7B-91BE-7C7004898A81}"/>
    <cellStyle name="Comma 11 3 2 7" xfId="409" xr:uid="{00000000-0005-0000-0000-0000B2010000}"/>
    <cellStyle name="Comma 11 3 2 7 2" xfId="3198" xr:uid="{6858D1B0-42B2-43DC-A557-6C26957EE20F}"/>
    <cellStyle name="Comma 11 3 2 8" xfId="2922" xr:uid="{3D0B3199-4693-45A9-97C1-B267981CF050}"/>
    <cellStyle name="Comma 11 3 3" xfId="191" xr:uid="{00000000-0005-0000-0000-0000B3010000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3" xfId="4065" xr:uid="{8CB44FE8-E6D4-4258-A4D3-9A984A1E6C7D}"/>
    <cellStyle name="Comma 11 3 3 2 3" xfId="1818" xr:uid="{00000000-0005-0000-0000-0000B7010000}"/>
    <cellStyle name="Comma 11 3 3 2 3 2" xfId="4607" xr:uid="{9C3E99B8-EA64-4DC5-9882-B4493FE6D985}"/>
    <cellStyle name="Comma 11 3 3 2 4" xfId="3527" xr:uid="{50299338-C3C6-452E-969A-BE5408DF7A11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3" xfId="3798" xr:uid="{E9CE6637-7B7F-47BD-BA77-C8EAFAA76049}"/>
    <cellStyle name="Comma 11 3 3 4" xfId="1551" xr:uid="{00000000-0005-0000-0000-0000BA010000}"/>
    <cellStyle name="Comma 11 3 3 4 2" xfId="4340" xr:uid="{CED6A84C-44E9-4B00-9ECC-5A493992F93C}"/>
    <cellStyle name="Comma 11 3 3 5" xfId="2632" xr:uid="{00000000-0005-0000-0000-0000BB010000}"/>
    <cellStyle name="Comma 11 3 3 5 2" xfId="5421" xr:uid="{5FCE4102-8C26-4796-90C9-78916E85701B}"/>
    <cellStyle name="Comma 11 3 3 6" xfId="471" xr:uid="{00000000-0005-0000-0000-0000BC010000}"/>
    <cellStyle name="Comma 11 3 3 6 2" xfId="3260" xr:uid="{E7A77176-D005-4786-B9FD-73F5B4EF9025}"/>
    <cellStyle name="Comma 11 3 3 7" xfId="2984" xr:uid="{1ADA0FE4-C02F-45D5-826B-78613A6C7C52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3" xfId="3941" xr:uid="{FBDF3A84-C704-480A-BBA8-A9488D2350BE}"/>
    <cellStyle name="Comma 11 3 4 3" xfId="1694" xr:uid="{00000000-0005-0000-0000-0000C0010000}"/>
    <cellStyle name="Comma 11 3 4 3 2" xfId="4483" xr:uid="{9853D29C-5BA3-4986-B92D-31EA8B24BDCC}"/>
    <cellStyle name="Comma 11 3 4 4" xfId="3403" xr:uid="{A0564CA8-1592-40BE-BB6A-B025E61BB320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3" xfId="3674" xr:uid="{18B174A2-B430-4D5C-9071-BB3BE8547926}"/>
    <cellStyle name="Comma 11 3 6" xfId="1427" xr:uid="{00000000-0005-0000-0000-0000C3010000}"/>
    <cellStyle name="Comma 11 3 6 2" xfId="4216" xr:uid="{F265307D-4241-4607-ACAB-585AA43567DC}"/>
    <cellStyle name="Comma 11 3 7" xfId="2508" xr:uid="{00000000-0005-0000-0000-0000C4010000}"/>
    <cellStyle name="Comma 11 3 7 2" xfId="5297" xr:uid="{68255393-CD7E-487A-B132-D0371F5BAED5}"/>
    <cellStyle name="Comma 11 3 8" xfId="347" xr:uid="{00000000-0005-0000-0000-0000C5010000}"/>
    <cellStyle name="Comma 11 3 8 2" xfId="3136" xr:uid="{74A8B20A-5461-4EE4-A12B-BA4941C48C56}"/>
    <cellStyle name="Comma 11 3 9" xfId="2860" xr:uid="{3FE99EEB-B04A-48D6-813A-52B65B690F68}"/>
    <cellStyle name="Comma 11 4" xfId="97" xr:uid="{00000000-0005-0000-0000-0000C6010000}"/>
    <cellStyle name="Comma 11 4 2" xfId="223" xr:uid="{00000000-0005-0000-0000-0000C7010000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3" xfId="4097" xr:uid="{7B8F8928-E0A2-456D-B968-971DB117E629}"/>
    <cellStyle name="Comma 11 4 2 2 3" xfId="1850" xr:uid="{00000000-0005-0000-0000-0000CB010000}"/>
    <cellStyle name="Comma 11 4 2 2 3 2" xfId="4639" xr:uid="{189603F1-D19F-4038-BC80-2231AC727A32}"/>
    <cellStyle name="Comma 11 4 2 2 4" xfId="3559" xr:uid="{B967D431-3611-4FD4-BDBA-424B4DDD7B6C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3" xfId="3830" xr:uid="{5EA49CB2-A4EF-4351-AA52-4E762F7841BF}"/>
    <cellStyle name="Comma 11 4 2 4" xfId="1583" xr:uid="{00000000-0005-0000-0000-0000CE010000}"/>
    <cellStyle name="Comma 11 4 2 4 2" xfId="4372" xr:uid="{B3B28B40-B5D0-462B-8A36-8CD3C9430F71}"/>
    <cellStyle name="Comma 11 4 2 5" xfId="2664" xr:uid="{00000000-0005-0000-0000-0000CF010000}"/>
    <cellStyle name="Comma 11 4 2 5 2" xfId="5453" xr:uid="{7418D12D-20E1-440F-BD7D-6AF2705022A2}"/>
    <cellStyle name="Comma 11 4 2 6" xfId="503" xr:uid="{00000000-0005-0000-0000-0000D0010000}"/>
    <cellStyle name="Comma 11 4 2 6 2" xfId="3292" xr:uid="{37591B3A-E545-4043-ACD8-60F2A8B85988}"/>
    <cellStyle name="Comma 11 4 2 7" xfId="3016" xr:uid="{E1F5C9FB-084F-4458-BF7C-6511F484D44B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3" xfId="3971" xr:uid="{CD54EE9D-5520-42FC-A03F-B6AC658B2CE5}"/>
    <cellStyle name="Comma 11 4 3 3" xfId="1724" xr:uid="{00000000-0005-0000-0000-0000D4010000}"/>
    <cellStyle name="Comma 11 4 3 3 2" xfId="4513" xr:uid="{9AEEF353-D755-44E3-8474-990C718F9567}"/>
    <cellStyle name="Comma 11 4 3 4" xfId="3433" xr:uid="{521B84E7-6760-4805-A3C5-7C185233EEAE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3" xfId="3704" xr:uid="{B835687F-2EA8-4295-8752-2443368275D0}"/>
    <cellStyle name="Comma 11 4 5" xfId="1457" xr:uid="{00000000-0005-0000-0000-0000D7010000}"/>
    <cellStyle name="Comma 11 4 5 2" xfId="4246" xr:uid="{78A983EA-3978-48AE-9F58-3DAF7A3C6323}"/>
    <cellStyle name="Comma 11 4 6" xfId="2538" xr:uid="{00000000-0005-0000-0000-0000D8010000}"/>
    <cellStyle name="Comma 11 4 6 2" xfId="5327" xr:uid="{DE5B4522-2BA6-47FA-BFB5-E08817125C66}"/>
    <cellStyle name="Comma 11 4 7" xfId="377" xr:uid="{00000000-0005-0000-0000-0000D9010000}"/>
    <cellStyle name="Comma 11 4 7 2" xfId="3166" xr:uid="{563E7C40-0045-4CCF-8387-12B4DC0750AA}"/>
    <cellStyle name="Comma 11 4 8" xfId="2890" xr:uid="{7FEC1DA0-EB6E-451F-A2F6-A4779B1F987F}"/>
    <cellStyle name="Comma 11 5" xfId="159" xr:uid="{00000000-0005-0000-0000-0000DA010000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3" xfId="4033" xr:uid="{9F010F03-DA12-45C7-948A-79D08F982A44}"/>
    <cellStyle name="Comma 11 5 2 3" xfId="1786" xr:uid="{00000000-0005-0000-0000-0000DE010000}"/>
    <cellStyle name="Comma 11 5 2 3 2" xfId="4575" xr:uid="{1D58207B-821F-43D5-895B-5C16E8F7FB1B}"/>
    <cellStyle name="Comma 11 5 2 4" xfId="3495" xr:uid="{FF9BB523-DFC0-4BFB-BE55-26130FB2A133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3" xfId="3766" xr:uid="{FCFC84D0-2CC4-4CF5-9DEB-281912B80845}"/>
    <cellStyle name="Comma 11 5 4" xfId="1519" xr:uid="{00000000-0005-0000-0000-0000E1010000}"/>
    <cellStyle name="Comma 11 5 4 2" xfId="4308" xr:uid="{75734B3E-56D9-4F10-8C53-7193EF9DD913}"/>
    <cellStyle name="Comma 11 5 5" xfId="2600" xr:uid="{00000000-0005-0000-0000-0000E2010000}"/>
    <cellStyle name="Comma 11 5 5 2" xfId="5389" xr:uid="{EBA33D83-3481-43A5-9DDC-6D946198D833}"/>
    <cellStyle name="Comma 11 5 6" xfId="439" xr:uid="{00000000-0005-0000-0000-0000E3010000}"/>
    <cellStyle name="Comma 11 5 6 2" xfId="3228" xr:uid="{754F635F-C526-4CC6-B294-823C5E8A905D}"/>
    <cellStyle name="Comma 11 5 7" xfId="2952" xr:uid="{51E78F2F-4732-451D-A1F1-598CD60F3882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3" xfId="3895" xr:uid="{3A98D25B-E99A-4C33-B44C-14C71DAAAA0F}"/>
    <cellStyle name="Comma 11 6 3" xfId="1648" xr:uid="{00000000-0005-0000-0000-0000E7010000}"/>
    <cellStyle name="Comma 11 6 3 2" xfId="4437" xr:uid="{9FF42841-A018-492F-8DC4-B7D982352CBF}"/>
    <cellStyle name="Comma 11 6 4" xfId="3357" xr:uid="{02174017-3D99-4CAC-B1BF-EA568FDC4B88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3" xfId="3628" xr:uid="{D3737AEC-9263-4CA1-92EF-A6458EB61DB9}"/>
    <cellStyle name="Comma 11 8" xfId="1381" xr:uid="{00000000-0005-0000-0000-0000EA010000}"/>
    <cellStyle name="Comma 11 8 2" xfId="4170" xr:uid="{DB7EE452-8F1E-41CC-B55F-4A3B85DEF145}"/>
    <cellStyle name="Comma 11 9" xfId="2462" xr:uid="{00000000-0005-0000-0000-0000EB010000}"/>
    <cellStyle name="Comma 11 9 2" xfId="5251" xr:uid="{F1BF6151-7025-4DCE-8B16-AD80C60CE96E}"/>
    <cellStyle name="Comma 12" xfId="3" xr:uid="{00000000-0005-0000-0000-0000EC010000}"/>
    <cellStyle name="Comma 12 10" xfId="2813" xr:uid="{9224069B-6D64-47E0-B9C7-1F2FFEA5FCC8}"/>
    <cellStyle name="Comma 12 2" xfId="72" xr:uid="{00000000-0005-0000-0000-0000ED010000}"/>
    <cellStyle name="Comma 12 2 2" xfId="134" xr:uid="{00000000-0005-0000-0000-0000EE010000}"/>
    <cellStyle name="Comma 12 2 2 2" xfId="260" xr:uid="{00000000-0005-0000-0000-0000EF010000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3" xfId="4134" xr:uid="{405B8618-7B1F-4FC0-A3EA-A068E209282F}"/>
    <cellStyle name="Comma 12 2 2 2 2 3" xfId="1887" xr:uid="{00000000-0005-0000-0000-0000F3010000}"/>
    <cellStyle name="Comma 12 2 2 2 2 3 2" xfId="4676" xr:uid="{ED574F5F-754C-40C6-8DAA-F5B362D4C630}"/>
    <cellStyle name="Comma 12 2 2 2 2 4" xfId="3596" xr:uid="{C0C55CB8-84BF-4A2F-80E4-C02A6BF6DAAC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3" xfId="3867" xr:uid="{EB8BE3F7-E74F-419F-8380-B3426DC02691}"/>
    <cellStyle name="Comma 12 2 2 2 4" xfId="1620" xr:uid="{00000000-0005-0000-0000-0000F6010000}"/>
    <cellStyle name="Comma 12 2 2 2 4 2" xfId="4409" xr:uid="{B8DB25F1-FEE5-42AE-9E37-CAACC486685F}"/>
    <cellStyle name="Comma 12 2 2 2 5" xfId="2701" xr:uid="{00000000-0005-0000-0000-0000F7010000}"/>
    <cellStyle name="Comma 12 2 2 2 5 2" xfId="5490" xr:uid="{6BC979BC-25BD-473B-8D12-270F0A24F31E}"/>
    <cellStyle name="Comma 12 2 2 2 6" xfId="540" xr:uid="{00000000-0005-0000-0000-0000F8010000}"/>
    <cellStyle name="Comma 12 2 2 2 6 2" xfId="3329" xr:uid="{DB4E29F1-68B2-485C-99D3-B0C2376602CE}"/>
    <cellStyle name="Comma 12 2 2 2 7" xfId="3053" xr:uid="{8DF10E01-5924-458C-910E-2F4BEB5952E4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3" xfId="4008" xr:uid="{E14E5EBC-A281-41CD-B6AB-B95745CA1E3B}"/>
    <cellStyle name="Comma 12 2 2 3 3" xfId="1761" xr:uid="{00000000-0005-0000-0000-0000FC010000}"/>
    <cellStyle name="Comma 12 2 2 3 3 2" xfId="4550" xr:uid="{2FE74953-99A8-4BDD-8E10-4D09CFCA5724}"/>
    <cellStyle name="Comma 12 2 2 3 4" xfId="3470" xr:uid="{DD044CB4-4A39-4028-B8B9-B6050BFE6074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3" xfId="3741" xr:uid="{2D5E939C-C86D-4BC8-89B1-C0CD3A029AEF}"/>
    <cellStyle name="Comma 12 2 2 5" xfId="1494" xr:uid="{00000000-0005-0000-0000-0000FF010000}"/>
    <cellStyle name="Comma 12 2 2 5 2" xfId="4283" xr:uid="{09F6B9D3-3DBF-4B3E-9D19-3FAD5FE48D25}"/>
    <cellStyle name="Comma 12 2 2 6" xfId="2575" xr:uid="{00000000-0005-0000-0000-000000020000}"/>
    <cellStyle name="Comma 12 2 2 6 2" xfId="5364" xr:uid="{F934E1ED-83E6-4426-B4AF-70BE7A8C63F3}"/>
    <cellStyle name="Comma 12 2 2 7" xfId="414" xr:uid="{00000000-0005-0000-0000-000001020000}"/>
    <cellStyle name="Comma 12 2 2 7 2" xfId="3203" xr:uid="{6ADC8CA6-F98F-4064-A09C-2041FA868D07}"/>
    <cellStyle name="Comma 12 2 2 8" xfId="2927" xr:uid="{A5A8CCA8-4395-4737-B8F1-B4DF25B51D1B}"/>
    <cellStyle name="Comma 12 2 3" xfId="196" xr:uid="{00000000-0005-0000-0000-000002020000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3" xfId="4070" xr:uid="{3FFF9B00-3E21-499D-9451-9AE6B98F8512}"/>
    <cellStyle name="Comma 12 2 3 2 3" xfId="1823" xr:uid="{00000000-0005-0000-0000-000006020000}"/>
    <cellStyle name="Comma 12 2 3 2 3 2" xfId="4612" xr:uid="{918BB228-925D-45B5-BEA8-3E5F3F493A75}"/>
    <cellStyle name="Comma 12 2 3 2 4" xfId="3532" xr:uid="{185B8F3A-73A5-4091-BBCD-2BFFF9F8660C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3" xfId="3803" xr:uid="{2E022495-C368-4DF4-98FC-3960FE95AB61}"/>
    <cellStyle name="Comma 12 2 3 4" xfId="1556" xr:uid="{00000000-0005-0000-0000-000009020000}"/>
    <cellStyle name="Comma 12 2 3 4 2" xfId="4345" xr:uid="{D0C592BD-7B2E-4802-ACAC-F67C7239AD2B}"/>
    <cellStyle name="Comma 12 2 3 5" xfId="2637" xr:uid="{00000000-0005-0000-0000-00000A020000}"/>
    <cellStyle name="Comma 12 2 3 5 2" xfId="5426" xr:uid="{EC56B8BB-1860-4CDD-A51A-4C6D7816F1C4}"/>
    <cellStyle name="Comma 12 2 3 6" xfId="476" xr:uid="{00000000-0005-0000-0000-00000B020000}"/>
    <cellStyle name="Comma 12 2 3 6 2" xfId="3265" xr:uid="{4EF41840-637B-4642-BA79-AB7B67B16F39}"/>
    <cellStyle name="Comma 12 2 3 7" xfId="2989" xr:uid="{486D34A3-CEE5-4FB3-A702-3C82CAFB8BB9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3" xfId="3946" xr:uid="{0E9CBE82-BCE1-457C-BCDC-5ED9C2EE9B57}"/>
    <cellStyle name="Comma 12 2 4 3" xfId="1699" xr:uid="{00000000-0005-0000-0000-00000F020000}"/>
    <cellStyle name="Comma 12 2 4 3 2" xfId="4488" xr:uid="{FCB5B34B-C17D-4C91-AF2A-972596C1225A}"/>
    <cellStyle name="Comma 12 2 4 4" xfId="3408" xr:uid="{322A2F7B-444F-41BE-B301-EAF48CA7CB64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3" xfId="3679" xr:uid="{8BCF90C9-B24E-4A64-9622-2DBEE2AD231A}"/>
    <cellStyle name="Comma 12 2 6" xfId="1432" xr:uid="{00000000-0005-0000-0000-000012020000}"/>
    <cellStyle name="Comma 12 2 6 2" xfId="4221" xr:uid="{0791095F-C7BB-4851-B585-BECAFC396582}"/>
    <cellStyle name="Comma 12 2 7" xfId="2513" xr:uid="{00000000-0005-0000-0000-000013020000}"/>
    <cellStyle name="Comma 12 2 7 2" xfId="5302" xr:uid="{28BDA135-28D2-4FAB-9F46-5D014B32AEC7}"/>
    <cellStyle name="Comma 12 2 8" xfId="352" xr:uid="{00000000-0005-0000-0000-000014020000}"/>
    <cellStyle name="Comma 12 2 8 2" xfId="3141" xr:uid="{0B94B683-0793-400A-9FD4-43A11B209E7A}"/>
    <cellStyle name="Comma 12 2 9" xfId="2865" xr:uid="{770ECBAC-CB7A-4BAB-BC33-0936E825E133}"/>
    <cellStyle name="Comma 12 3" xfId="102" xr:uid="{00000000-0005-0000-0000-000015020000}"/>
    <cellStyle name="Comma 12 3 2" xfId="228" xr:uid="{00000000-0005-0000-0000-000016020000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3" xfId="4102" xr:uid="{51E4129E-C2CB-4FB8-820F-0F8008BDFAE9}"/>
    <cellStyle name="Comma 12 3 2 2 3" xfId="1855" xr:uid="{00000000-0005-0000-0000-00001A020000}"/>
    <cellStyle name="Comma 12 3 2 2 3 2" xfId="4644" xr:uid="{C4A8E800-3CCF-4CD6-8345-2870FF4D2B7A}"/>
    <cellStyle name="Comma 12 3 2 2 4" xfId="3564" xr:uid="{06B0BBAC-36E7-4EB9-BCFB-193D27CF36E5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3" xfId="3835" xr:uid="{3259E328-7BA2-4F02-8B3B-8C0C24396FAC}"/>
    <cellStyle name="Comma 12 3 2 4" xfId="1588" xr:uid="{00000000-0005-0000-0000-00001D020000}"/>
    <cellStyle name="Comma 12 3 2 4 2" xfId="4377" xr:uid="{32F056C2-A883-4EB3-99D1-FFF1F50E8EF9}"/>
    <cellStyle name="Comma 12 3 2 5" xfId="2669" xr:uid="{00000000-0005-0000-0000-00001E020000}"/>
    <cellStyle name="Comma 12 3 2 5 2" xfId="5458" xr:uid="{BDF0EE40-EDCB-40BB-91B7-847CF30075A4}"/>
    <cellStyle name="Comma 12 3 2 6" xfId="508" xr:uid="{00000000-0005-0000-0000-00001F020000}"/>
    <cellStyle name="Comma 12 3 2 6 2" xfId="3297" xr:uid="{A2BCDF30-75DC-4F24-9FD8-466CEC200A84}"/>
    <cellStyle name="Comma 12 3 2 7" xfId="3021" xr:uid="{8FD43A1A-5193-4038-9BDA-4AD684AC5780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3" xfId="3976" xr:uid="{DDFC16FC-794A-421D-B591-C2DAB4961FD5}"/>
    <cellStyle name="Comma 12 3 3 3" xfId="1729" xr:uid="{00000000-0005-0000-0000-000023020000}"/>
    <cellStyle name="Comma 12 3 3 3 2" xfId="4518" xr:uid="{1D889245-ECC2-46B3-97F2-DA23517331D1}"/>
    <cellStyle name="Comma 12 3 3 4" xfId="3438" xr:uid="{347C0D42-87E0-4803-ADDC-8CF1EF2D853F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3" xfId="3709" xr:uid="{54B0EDC4-CCB5-4B9E-9502-152C9458C0D0}"/>
    <cellStyle name="Comma 12 3 5" xfId="1462" xr:uid="{00000000-0005-0000-0000-000026020000}"/>
    <cellStyle name="Comma 12 3 5 2" xfId="4251" xr:uid="{7E6023FD-08D4-4D9C-9C7B-39410B5C9056}"/>
    <cellStyle name="Comma 12 3 6" xfId="2543" xr:uid="{00000000-0005-0000-0000-000027020000}"/>
    <cellStyle name="Comma 12 3 6 2" xfId="5332" xr:uid="{A0743B1A-4E83-4574-A8FE-D9761A2D0D74}"/>
    <cellStyle name="Comma 12 3 7" xfId="382" xr:uid="{00000000-0005-0000-0000-000028020000}"/>
    <cellStyle name="Comma 12 3 7 2" xfId="3171" xr:uid="{F9140DDD-EB32-4D91-A389-3AB4870A9212}"/>
    <cellStyle name="Comma 12 3 8" xfId="2895" xr:uid="{1A7C9AAD-2044-4430-AB91-203D36149CFE}"/>
    <cellStyle name="Comma 12 4" xfId="164" xr:uid="{00000000-0005-0000-0000-000029020000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3" xfId="4038" xr:uid="{2EE2C9AB-1449-4997-83E3-86D569E97231}"/>
    <cellStyle name="Comma 12 4 2 3" xfId="1791" xr:uid="{00000000-0005-0000-0000-00002D020000}"/>
    <cellStyle name="Comma 12 4 2 3 2" xfId="4580" xr:uid="{E3498233-DEB3-4189-9627-97F97A805F3F}"/>
    <cellStyle name="Comma 12 4 2 4" xfId="3500" xr:uid="{891FC666-E87C-46A5-8688-EF66A7336100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3" xfId="3771" xr:uid="{067BEABE-684D-4A0B-930A-D362C7C619EB}"/>
    <cellStyle name="Comma 12 4 4" xfId="1524" xr:uid="{00000000-0005-0000-0000-000030020000}"/>
    <cellStyle name="Comma 12 4 4 2" xfId="4313" xr:uid="{2ED1BB76-BC91-4D3F-89AB-AADD7EF0E738}"/>
    <cellStyle name="Comma 12 4 5" xfId="2605" xr:uid="{00000000-0005-0000-0000-000031020000}"/>
    <cellStyle name="Comma 12 4 5 2" xfId="5394" xr:uid="{583438C8-788C-4B9B-BFEB-F027795A5760}"/>
    <cellStyle name="Comma 12 4 6" xfId="444" xr:uid="{00000000-0005-0000-0000-000032020000}"/>
    <cellStyle name="Comma 12 4 6 2" xfId="3233" xr:uid="{3167B8D9-AC79-4E85-B41C-B359D70D9B0C}"/>
    <cellStyle name="Comma 12 4 7" xfId="2957" xr:uid="{5E106911-5B5B-484C-AB7F-0D552F772D5D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3" xfId="3894" xr:uid="{45980006-7B6E-4064-8B3E-0D41D21B139E}"/>
    <cellStyle name="Comma 12 5 3" xfId="1647" xr:uid="{00000000-0005-0000-0000-000036020000}"/>
    <cellStyle name="Comma 12 5 3 2" xfId="4436" xr:uid="{9B3B9FBE-0CC1-424E-A390-6F0AEC28F2ED}"/>
    <cellStyle name="Comma 12 5 4" xfId="3356" xr:uid="{883CE418-EA06-4DAA-9E3A-E904706B12AE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3" xfId="3627" xr:uid="{0DF38CDE-DFFE-4ADB-A836-9C875DD15683}"/>
    <cellStyle name="Comma 12 7" xfId="1380" xr:uid="{00000000-0005-0000-0000-000039020000}"/>
    <cellStyle name="Comma 12 7 2" xfId="4169" xr:uid="{0D5E9B4B-CFB5-4BD4-94F2-8ECE64BA37FC}"/>
    <cellStyle name="Comma 12 8" xfId="2461" xr:uid="{00000000-0005-0000-0000-00003A020000}"/>
    <cellStyle name="Comma 12 8 2" xfId="5250" xr:uid="{FA799F88-1BED-4CA5-A55B-E16C0CE8D79C}"/>
    <cellStyle name="Comma 12 9" xfId="300" xr:uid="{00000000-0005-0000-0000-00003B020000}"/>
    <cellStyle name="Comma 12 9 2" xfId="3089" xr:uid="{5FA2FD98-C373-42DE-903D-0B7D874FA8B2}"/>
    <cellStyle name="Comma 13" xfId="8" xr:uid="{00000000-0005-0000-0000-00003C020000}"/>
    <cellStyle name="Comma 13 10" xfId="2818" xr:uid="{7E87ABDB-19F1-4CB2-A192-5DF0F45BC817}"/>
    <cellStyle name="Comma 13 2" xfId="86" xr:uid="{00000000-0005-0000-0000-00003D020000}"/>
    <cellStyle name="Comma 13 2 2" xfId="148" xr:uid="{00000000-0005-0000-0000-00003E020000}"/>
    <cellStyle name="Comma 13 2 2 2" xfId="275" xr:uid="{00000000-0005-0000-0000-00003F020000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3" xfId="4149" xr:uid="{ED1B6000-CA2F-4AC7-9AB7-4717FDE8C1A7}"/>
    <cellStyle name="Comma 13 2 2 2 2 3" xfId="1902" xr:uid="{00000000-0005-0000-0000-000043020000}"/>
    <cellStyle name="Comma 13 2 2 2 2 3 2" xfId="4691" xr:uid="{573D9792-4EC8-4915-BCD8-BF4404AB5D58}"/>
    <cellStyle name="Comma 13 2 2 2 2 4" xfId="3611" xr:uid="{7A11D9B7-204A-48AD-96F5-42FFB9FC1FC4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3" xfId="3882" xr:uid="{9B017B20-A1A5-4D0C-A421-1BF025C45BE4}"/>
    <cellStyle name="Comma 13 2 2 2 4" xfId="1635" xr:uid="{00000000-0005-0000-0000-000046020000}"/>
    <cellStyle name="Comma 13 2 2 2 4 2" xfId="4424" xr:uid="{03B9862D-8757-4A2A-B12B-998BF2FEAD18}"/>
    <cellStyle name="Comma 13 2 2 2 5" xfId="2716" xr:uid="{00000000-0005-0000-0000-000047020000}"/>
    <cellStyle name="Comma 13 2 2 2 5 2" xfId="5505" xr:uid="{095D58EE-10DF-4DDE-B6D7-1FEB3653A16E}"/>
    <cellStyle name="Comma 13 2 2 2 6" xfId="555" xr:uid="{00000000-0005-0000-0000-000048020000}"/>
    <cellStyle name="Comma 13 2 2 2 6 2" xfId="3344" xr:uid="{1910C33D-EC6A-498E-91FF-9FC688F2C644}"/>
    <cellStyle name="Comma 13 2 2 2 7" xfId="3068" xr:uid="{030F195E-950A-4EA2-AF9F-028EFC32A9C0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3" xfId="4022" xr:uid="{A079EC74-F6B5-46CE-934D-1D01310F1314}"/>
    <cellStyle name="Comma 13 2 2 3 3" xfId="1775" xr:uid="{00000000-0005-0000-0000-00004C020000}"/>
    <cellStyle name="Comma 13 2 2 3 3 2" xfId="4564" xr:uid="{B0E73BAC-3E76-47DD-B7DD-8002794AA72F}"/>
    <cellStyle name="Comma 13 2 2 3 4" xfId="3484" xr:uid="{A8F8E972-7CCB-415D-8CD3-E6E89F43476F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3" xfId="3755" xr:uid="{D32BDFAC-3BC9-4A6F-A300-710E25C172A4}"/>
    <cellStyle name="Comma 13 2 2 5" xfId="1508" xr:uid="{00000000-0005-0000-0000-00004F020000}"/>
    <cellStyle name="Comma 13 2 2 5 2" xfId="4297" xr:uid="{40451A8F-B779-44A3-BF6D-2D17856D6938}"/>
    <cellStyle name="Comma 13 2 2 6" xfId="2589" xr:uid="{00000000-0005-0000-0000-000050020000}"/>
    <cellStyle name="Comma 13 2 2 6 2" xfId="5378" xr:uid="{88146BBF-F9A0-4240-8EB2-789F1FEA7C43}"/>
    <cellStyle name="Comma 13 2 2 7" xfId="428" xr:uid="{00000000-0005-0000-0000-000051020000}"/>
    <cellStyle name="Comma 13 2 2 7 2" xfId="3217" xr:uid="{33527295-1468-46E0-BDE9-370A95FA393F}"/>
    <cellStyle name="Comma 13 2 2 8" xfId="2941" xr:uid="{24BB5FC5-CD40-4A63-8B3E-4B5CB584D8D1}"/>
    <cellStyle name="Comma 13 2 3" xfId="211" xr:uid="{00000000-0005-0000-0000-000052020000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3" xfId="4085" xr:uid="{3361EAD9-7EA6-48BB-B874-6CEC3330F760}"/>
    <cellStyle name="Comma 13 2 3 2 3" xfId="1838" xr:uid="{00000000-0005-0000-0000-000056020000}"/>
    <cellStyle name="Comma 13 2 3 2 3 2" xfId="4627" xr:uid="{CF545AF7-B8CB-4D6C-A9F3-43A50B84FC14}"/>
    <cellStyle name="Comma 13 2 3 2 4" xfId="3547" xr:uid="{987D715B-83E8-4DA5-A689-31157185674C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3" xfId="3818" xr:uid="{76CF8007-E900-46F2-A8A3-997F28931C6B}"/>
    <cellStyle name="Comma 13 2 3 4" xfId="1571" xr:uid="{00000000-0005-0000-0000-000059020000}"/>
    <cellStyle name="Comma 13 2 3 4 2" xfId="4360" xr:uid="{61CC2530-7DFB-43B4-A0A5-FDA5C8D85BC1}"/>
    <cellStyle name="Comma 13 2 3 5" xfId="2652" xr:uid="{00000000-0005-0000-0000-00005A020000}"/>
    <cellStyle name="Comma 13 2 3 5 2" xfId="5441" xr:uid="{97086970-DD24-4CC0-8FC4-228C8A5BC45D}"/>
    <cellStyle name="Comma 13 2 3 6" xfId="491" xr:uid="{00000000-0005-0000-0000-00005B020000}"/>
    <cellStyle name="Comma 13 2 3 6 2" xfId="3280" xr:uid="{200926BC-D4F9-4393-9439-85676F318634}"/>
    <cellStyle name="Comma 13 2 3 7" xfId="3004" xr:uid="{AC8F6B7D-3DEF-49D9-A07E-5CF8F09A8AE3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3" xfId="3960" xr:uid="{3976BE65-114C-4017-816C-85D69D3253C4}"/>
    <cellStyle name="Comma 13 2 4 3" xfId="1713" xr:uid="{00000000-0005-0000-0000-00005F020000}"/>
    <cellStyle name="Comma 13 2 4 3 2" xfId="4502" xr:uid="{34DE0F94-9D9C-4EBA-88ED-868D0CBA7BED}"/>
    <cellStyle name="Comma 13 2 4 4" xfId="3422" xr:uid="{DDCB32E0-D092-4FA1-843B-BFFD57CEDFC1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3" xfId="3693" xr:uid="{87D2E20D-B8D2-4C7F-A9BC-1E643826575B}"/>
    <cellStyle name="Comma 13 2 6" xfId="1446" xr:uid="{00000000-0005-0000-0000-000062020000}"/>
    <cellStyle name="Comma 13 2 6 2" xfId="4235" xr:uid="{62F0EB00-82A7-4D79-84F5-5D0F508FED04}"/>
    <cellStyle name="Comma 13 2 7" xfId="2527" xr:uid="{00000000-0005-0000-0000-000063020000}"/>
    <cellStyle name="Comma 13 2 7 2" xfId="5316" xr:uid="{0854A1C1-4DA9-46BA-95D5-3ED470B0A99F}"/>
    <cellStyle name="Comma 13 2 8" xfId="366" xr:uid="{00000000-0005-0000-0000-000064020000}"/>
    <cellStyle name="Comma 13 2 8 2" xfId="3155" xr:uid="{0C5CE6CC-29E5-4575-AF63-268B9DCE4808}"/>
    <cellStyle name="Comma 13 2 9" xfId="2879" xr:uid="{701913BD-FD74-49A5-AE34-66182E841EF7}"/>
    <cellStyle name="Comma 13 3" xfId="117" xr:uid="{00000000-0005-0000-0000-000065020000}"/>
    <cellStyle name="Comma 13 3 2" xfId="243" xr:uid="{00000000-0005-0000-0000-00006602000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3" xfId="4117" xr:uid="{AC7318A6-4419-42BC-BFC6-0EB89BB8493A}"/>
    <cellStyle name="Comma 13 3 2 2 3" xfId="1870" xr:uid="{00000000-0005-0000-0000-00006A020000}"/>
    <cellStyle name="Comma 13 3 2 2 3 2" xfId="4659" xr:uid="{2E8CC7BE-B723-4CAC-81A1-21AB3EE05C09}"/>
    <cellStyle name="Comma 13 3 2 2 4" xfId="3579" xr:uid="{DDC66A13-766C-4774-AB40-0AE7A28FDD95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3" xfId="3850" xr:uid="{60D72943-82C8-46CA-AA85-639E41D6AC39}"/>
    <cellStyle name="Comma 13 3 2 4" xfId="1603" xr:uid="{00000000-0005-0000-0000-00006D020000}"/>
    <cellStyle name="Comma 13 3 2 4 2" xfId="4392" xr:uid="{ECD1EA76-73DE-4041-8EE0-95E1EF75B65D}"/>
    <cellStyle name="Comma 13 3 2 5" xfId="2684" xr:uid="{00000000-0005-0000-0000-00006E020000}"/>
    <cellStyle name="Comma 13 3 2 5 2" xfId="5473" xr:uid="{E7AFC245-2165-4094-B5E2-68C559D1E4EF}"/>
    <cellStyle name="Comma 13 3 2 6" xfId="523" xr:uid="{00000000-0005-0000-0000-00006F020000}"/>
    <cellStyle name="Comma 13 3 2 6 2" xfId="3312" xr:uid="{54390655-EC07-40DB-A99E-4DD198EDB89C}"/>
    <cellStyle name="Comma 13 3 2 7" xfId="3036" xr:uid="{E89492B9-D30B-4AB8-BEA6-3683F4A60A14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3" xfId="3991" xr:uid="{6C498F15-0116-411B-86F2-B4753413F447}"/>
    <cellStyle name="Comma 13 3 3 3" xfId="1744" xr:uid="{00000000-0005-0000-0000-000073020000}"/>
    <cellStyle name="Comma 13 3 3 3 2" xfId="4533" xr:uid="{F9CE3B29-7F45-48B9-98D4-375116728806}"/>
    <cellStyle name="Comma 13 3 3 4" xfId="3453" xr:uid="{C9F1FB57-25DE-4C67-8E26-9ED3F3BBBF59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3" xfId="3724" xr:uid="{2C392E42-0C05-435B-B91E-135F85C55C3A}"/>
    <cellStyle name="Comma 13 3 5" xfId="1477" xr:uid="{00000000-0005-0000-0000-000076020000}"/>
    <cellStyle name="Comma 13 3 5 2" xfId="4266" xr:uid="{C674ED84-8538-4C3E-AFDF-0B4857CFCAA3}"/>
    <cellStyle name="Comma 13 3 6" xfId="2558" xr:uid="{00000000-0005-0000-0000-000077020000}"/>
    <cellStyle name="Comma 13 3 6 2" xfId="5347" xr:uid="{4D16568A-D260-48C9-9ADE-5482D9C90562}"/>
    <cellStyle name="Comma 13 3 7" xfId="397" xr:uid="{00000000-0005-0000-0000-000078020000}"/>
    <cellStyle name="Comma 13 3 7 2" xfId="3186" xr:uid="{39019FA2-AE4E-48E2-A20C-5F1F1D6E67FB}"/>
    <cellStyle name="Comma 13 3 8" xfId="2910" xr:uid="{587E4A3E-9894-45A2-AB52-93A7848C843F}"/>
    <cellStyle name="Comma 13 4" xfId="179" xr:uid="{00000000-0005-0000-0000-0000790200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3" xfId="4053" xr:uid="{A6043167-A598-475E-83D0-D085AAED185E}"/>
    <cellStyle name="Comma 13 4 2 3" xfId="1806" xr:uid="{00000000-0005-0000-0000-00007D020000}"/>
    <cellStyle name="Comma 13 4 2 3 2" xfId="4595" xr:uid="{CC2FC25D-B3F8-44B1-B139-7D292ECAE142}"/>
    <cellStyle name="Comma 13 4 2 4" xfId="3515" xr:uid="{F6D60E0B-A555-4A07-A088-57F59A4366DA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3" xfId="3786" xr:uid="{68D581B2-BC39-40EC-B07A-FE7AA4F8F3BA}"/>
    <cellStyle name="Comma 13 4 4" xfId="1539" xr:uid="{00000000-0005-0000-0000-000080020000}"/>
    <cellStyle name="Comma 13 4 4 2" xfId="4328" xr:uid="{C41E8B72-233A-4446-A4BD-A776D6E1DFC3}"/>
    <cellStyle name="Comma 13 4 5" xfId="2620" xr:uid="{00000000-0005-0000-0000-000081020000}"/>
    <cellStyle name="Comma 13 4 5 2" xfId="5409" xr:uid="{16B1C2A3-F556-4331-B124-C2402213E249}"/>
    <cellStyle name="Comma 13 4 6" xfId="459" xr:uid="{00000000-0005-0000-0000-000082020000}"/>
    <cellStyle name="Comma 13 4 6 2" xfId="3248" xr:uid="{CBA3B858-F9FF-47B7-B8BB-DBA223119280}"/>
    <cellStyle name="Comma 13 4 7" xfId="2972" xr:uid="{4FDDD104-357B-4901-A52F-C11690B27F8E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3" xfId="3899" xr:uid="{956D9165-2F17-45C3-96FF-C2AA6D6A8A76}"/>
    <cellStyle name="Comma 13 5 3" xfId="1652" xr:uid="{00000000-0005-0000-0000-000086020000}"/>
    <cellStyle name="Comma 13 5 3 2" xfId="4441" xr:uid="{B1E0A442-0E36-4CD2-A219-F8FD82C3D960}"/>
    <cellStyle name="Comma 13 5 4" xfId="3361" xr:uid="{0A496776-34B2-470C-9485-641D66D85A43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3" xfId="3632" xr:uid="{7DA7363F-76D0-4BD2-B32B-D0F8506EAF6B}"/>
    <cellStyle name="Comma 13 7" xfId="1385" xr:uid="{00000000-0005-0000-0000-000089020000}"/>
    <cellStyle name="Comma 13 7 2" xfId="4174" xr:uid="{50B17BE5-9902-4424-B93D-C4D41E887CB2}"/>
    <cellStyle name="Comma 13 8" xfId="2466" xr:uid="{00000000-0005-0000-0000-00008A020000}"/>
    <cellStyle name="Comma 13 8 2" xfId="5255" xr:uid="{32B347AA-84EB-4079-963A-1D7F0064BB9C}"/>
    <cellStyle name="Comma 13 9" xfId="305" xr:uid="{00000000-0005-0000-0000-00008B020000}"/>
    <cellStyle name="Comma 13 9 2" xfId="3094" xr:uid="{D57C8644-4E54-482E-B608-11B3F4D55279}"/>
    <cellStyle name="Comma 14" xfId="9" xr:uid="{00000000-0005-0000-0000-00008C020000}"/>
    <cellStyle name="Comma 14 10" xfId="2819" xr:uid="{D6825E4B-27E9-4C0D-9A80-1F0DAA397EEE}"/>
    <cellStyle name="Comma 14 2" xfId="87" xr:uid="{00000000-0005-0000-0000-00008D020000}"/>
    <cellStyle name="Comma 14 2 2" xfId="149" xr:uid="{00000000-0005-0000-0000-00008E020000}"/>
    <cellStyle name="Comma 14 2 2 2" xfId="276" xr:uid="{00000000-0005-0000-0000-00008F020000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3" xfId="4150" xr:uid="{AFA8057C-4AE8-4100-883A-B90000E53C03}"/>
    <cellStyle name="Comma 14 2 2 2 2 3" xfId="1903" xr:uid="{00000000-0005-0000-0000-000093020000}"/>
    <cellStyle name="Comma 14 2 2 2 2 3 2" xfId="4692" xr:uid="{5045D3E8-A24C-47E9-BCAD-89ABBB87AD2C}"/>
    <cellStyle name="Comma 14 2 2 2 2 4" xfId="3612" xr:uid="{51AE25C8-A500-4B80-8D57-7CB7D249B119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3" xfId="3883" xr:uid="{3374BD36-E9D9-408C-A420-506B5BA1EFD5}"/>
    <cellStyle name="Comma 14 2 2 2 4" xfId="1636" xr:uid="{00000000-0005-0000-0000-000096020000}"/>
    <cellStyle name="Comma 14 2 2 2 4 2" xfId="4425" xr:uid="{24C227AA-5061-4B70-A2F3-4B0F0AC93585}"/>
    <cellStyle name="Comma 14 2 2 2 5" xfId="2717" xr:uid="{00000000-0005-0000-0000-000097020000}"/>
    <cellStyle name="Comma 14 2 2 2 5 2" xfId="5506" xr:uid="{9043B030-BC3E-4FD4-9738-947D943F6E6E}"/>
    <cellStyle name="Comma 14 2 2 2 6" xfId="556" xr:uid="{00000000-0005-0000-0000-000098020000}"/>
    <cellStyle name="Comma 14 2 2 2 6 2" xfId="3345" xr:uid="{CC1D16DF-BB91-4584-A00C-90A7DCB38207}"/>
    <cellStyle name="Comma 14 2 2 2 7" xfId="3069" xr:uid="{9F714135-EDA5-4E95-BB87-60BD9D29E872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3" xfId="4023" xr:uid="{080CE462-48E6-439A-B766-C712EEC0AE6D}"/>
    <cellStyle name="Comma 14 2 2 3 3" xfId="1776" xr:uid="{00000000-0005-0000-0000-00009C020000}"/>
    <cellStyle name="Comma 14 2 2 3 3 2" xfId="4565" xr:uid="{C1B51F0D-73E6-473E-BC2E-BFDCA55A364E}"/>
    <cellStyle name="Comma 14 2 2 3 4" xfId="3485" xr:uid="{4A030FA7-F1FC-40DF-A9B2-46724194CA32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3" xfId="3756" xr:uid="{F6F69F0B-17C3-4C64-89FB-82CEBAF9AA0F}"/>
    <cellStyle name="Comma 14 2 2 5" xfId="1509" xr:uid="{00000000-0005-0000-0000-00009F020000}"/>
    <cellStyle name="Comma 14 2 2 5 2" xfId="4298" xr:uid="{97B214B6-D2D4-4282-9049-C7E02B50AB07}"/>
    <cellStyle name="Comma 14 2 2 6" xfId="2590" xr:uid="{00000000-0005-0000-0000-0000A0020000}"/>
    <cellStyle name="Comma 14 2 2 6 2" xfId="5379" xr:uid="{60459823-A5F7-4CD1-8822-A9CA8FCDAA76}"/>
    <cellStyle name="Comma 14 2 2 7" xfId="429" xr:uid="{00000000-0005-0000-0000-0000A1020000}"/>
    <cellStyle name="Comma 14 2 2 7 2" xfId="3218" xr:uid="{BBD93105-3BCC-460F-82B5-FD08DF47522B}"/>
    <cellStyle name="Comma 14 2 2 8" xfId="2942" xr:uid="{4401CC72-D5E1-4477-B409-A4735D7E5320}"/>
    <cellStyle name="Comma 14 2 3" xfId="212" xr:uid="{00000000-0005-0000-0000-0000A2020000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3" xfId="4086" xr:uid="{484A03EF-E30E-495B-9BE6-8F8151CBE32A}"/>
    <cellStyle name="Comma 14 2 3 2 3" xfId="1839" xr:uid="{00000000-0005-0000-0000-0000A6020000}"/>
    <cellStyle name="Comma 14 2 3 2 3 2" xfId="4628" xr:uid="{1A795F2D-5BE4-41E4-85FB-E7137EA1CE5B}"/>
    <cellStyle name="Comma 14 2 3 2 4" xfId="3548" xr:uid="{AD697465-9193-4371-9240-7EC723BE95CF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3" xfId="3819" xr:uid="{9001BD32-72F1-4D0A-BF1B-A95C5C46332A}"/>
    <cellStyle name="Comma 14 2 3 4" xfId="1572" xr:uid="{00000000-0005-0000-0000-0000A9020000}"/>
    <cellStyle name="Comma 14 2 3 4 2" xfId="4361" xr:uid="{28805A84-827B-4A13-BECF-A24FDFA92FCE}"/>
    <cellStyle name="Comma 14 2 3 5" xfId="2653" xr:uid="{00000000-0005-0000-0000-0000AA020000}"/>
    <cellStyle name="Comma 14 2 3 5 2" xfId="5442" xr:uid="{35597938-583E-4669-835F-7356E76F583A}"/>
    <cellStyle name="Comma 14 2 3 6" xfId="492" xr:uid="{00000000-0005-0000-0000-0000AB020000}"/>
    <cellStyle name="Comma 14 2 3 6 2" xfId="3281" xr:uid="{2948D254-91ED-446B-8670-BF2E7CE90DD7}"/>
    <cellStyle name="Comma 14 2 3 7" xfId="3005" xr:uid="{2322BAA9-E38D-4E4B-9F9D-7B0596CA681E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3" xfId="3961" xr:uid="{317F5B88-08D7-4112-83BD-F54DBDA7AEBC}"/>
    <cellStyle name="Comma 14 2 4 3" xfId="1714" xr:uid="{00000000-0005-0000-0000-0000AF020000}"/>
    <cellStyle name="Comma 14 2 4 3 2" xfId="4503" xr:uid="{AF0DC527-03A7-431C-A7A2-AB7ED4BFB0BC}"/>
    <cellStyle name="Comma 14 2 4 4" xfId="3423" xr:uid="{6986FBE9-8B87-4A8C-9DF9-F7680D6A0FB9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3" xfId="3694" xr:uid="{3858EFB8-231E-4CC8-9F62-23A7C9EB288A}"/>
    <cellStyle name="Comma 14 2 6" xfId="1447" xr:uid="{00000000-0005-0000-0000-0000B2020000}"/>
    <cellStyle name="Comma 14 2 6 2" xfId="4236" xr:uid="{947C38EB-7882-4781-8549-DE8F239CC77D}"/>
    <cellStyle name="Comma 14 2 7" xfId="2528" xr:uid="{00000000-0005-0000-0000-0000B3020000}"/>
    <cellStyle name="Comma 14 2 7 2" xfId="5317" xr:uid="{151E8E4D-DDE2-4908-8AA1-10BBDBE3FF9D}"/>
    <cellStyle name="Comma 14 2 8" xfId="367" xr:uid="{00000000-0005-0000-0000-0000B4020000}"/>
    <cellStyle name="Comma 14 2 8 2" xfId="3156" xr:uid="{65638EC4-68F7-41B3-94E5-9D7D393B461D}"/>
    <cellStyle name="Comma 14 2 9" xfId="2880" xr:uid="{547C7A19-4855-4422-8F4E-6143493EE7E2}"/>
    <cellStyle name="Comma 14 3" xfId="118" xr:uid="{00000000-0005-0000-0000-0000B5020000}"/>
    <cellStyle name="Comma 14 3 2" xfId="244" xr:uid="{00000000-0005-0000-0000-0000B6020000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3" xfId="4118" xr:uid="{29AD5190-5599-4DFE-93CE-982391A27595}"/>
    <cellStyle name="Comma 14 3 2 2 3" xfId="1871" xr:uid="{00000000-0005-0000-0000-0000BA020000}"/>
    <cellStyle name="Comma 14 3 2 2 3 2" xfId="4660" xr:uid="{F529AB94-40FD-451E-B106-BB9106F93B84}"/>
    <cellStyle name="Comma 14 3 2 2 4" xfId="3580" xr:uid="{67F6E8E7-CA05-4CE6-B598-22CECF647634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3" xfId="3851" xr:uid="{48A8D194-916D-4283-BD76-2B7AF1ACEFC0}"/>
    <cellStyle name="Comma 14 3 2 4" xfId="1604" xr:uid="{00000000-0005-0000-0000-0000BD020000}"/>
    <cellStyle name="Comma 14 3 2 4 2" xfId="4393" xr:uid="{B4EC7D60-BAD0-4EEE-8B15-5357AE823872}"/>
    <cellStyle name="Comma 14 3 2 5" xfId="2685" xr:uid="{00000000-0005-0000-0000-0000BE020000}"/>
    <cellStyle name="Comma 14 3 2 5 2" xfId="5474" xr:uid="{26452E9F-DD03-4CB3-A0E4-E254269BD270}"/>
    <cellStyle name="Comma 14 3 2 6" xfId="524" xr:uid="{00000000-0005-0000-0000-0000BF020000}"/>
    <cellStyle name="Comma 14 3 2 6 2" xfId="3313" xr:uid="{A504C92B-E329-4DD6-95C9-0A69900DA3B3}"/>
    <cellStyle name="Comma 14 3 2 7" xfId="3037" xr:uid="{7C9A4C2B-BE75-4D5F-AD19-34F767DF4BEF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3" xfId="3992" xr:uid="{DA3F6861-7C4B-4376-A362-3BF6215A0B00}"/>
    <cellStyle name="Comma 14 3 3 3" xfId="1745" xr:uid="{00000000-0005-0000-0000-0000C3020000}"/>
    <cellStyle name="Comma 14 3 3 3 2" xfId="4534" xr:uid="{A0CEDB22-7C78-4847-B797-847AF01623D6}"/>
    <cellStyle name="Comma 14 3 3 4" xfId="3454" xr:uid="{DFB2657B-36E7-4167-B0F4-C9561C06C460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3" xfId="3725" xr:uid="{3CF811AE-A5F6-4108-A2E9-E906051773EF}"/>
    <cellStyle name="Comma 14 3 5" xfId="1478" xr:uid="{00000000-0005-0000-0000-0000C6020000}"/>
    <cellStyle name="Comma 14 3 5 2" xfId="4267" xr:uid="{5674AAE0-5E04-443B-806A-FDDC78788676}"/>
    <cellStyle name="Comma 14 3 6" xfId="2559" xr:uid="{00000000-0005-0000-0000-0000C7020000}"/>
    <cellStyle name="Comma 14 3 6 2" xfId="5348" xr:uid="{2DF1B038-7049-4CB4-88E2-8493618BC3F9}"/>
    <cellStyle name="Comma 14 3 7" xfId="398" xr:uid="{00000000-0005-0000-0000-0000C8020000}"/>
    <cellStyle name="Comma 14 3 7 2" xfId="3187" xr:uid="{4630DC8A-7D0D-4CF8-BCCF-2893C839A0CA}"/>
    <cellStyle name="Comma 14 3 8" xfId="2911" xr:uid="{B2AE5ED9-B473-4999-A38D-B2772E6D1563}"/>
    <cellStyle name="Comma 14 4" xfId="180" xr:uid="{00000000-0005-0000-0000-0000C9020000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3" xfId="4054" xr:uid="{ED6A5531-61B2-493C-899A-BC67BFEE3BC7}"/>
    <cellStyle name="Comma 14 4 2 3" xfId="1807" xr:uid="{00000000-0005-0000-0000-0000CD020000}"/>
    <cellStyle name="Comma 14 4 2 3 2" xfId="4596" xr:uid="{34506B8C-D0B9-419E-8A76-1753502932E8}"/>
    <cellStyle name="Comma 14 4 2 4" xfId="3516" xr:uid="{25909047-E0C9-4721-8B1A-0F8CA6D6459C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3" xfId="3787" xr:uid="{F3CE892B-E5AC-43CC-B0F6-4FA1E6647A84}"/>
    <cellStyle name="Comma 14 4 4" xfId="1540" xr:uid="{00000000-0005-0000-0000-0000D0020000}"/>
    <cellStyle name="Comma 14 4 4 2" xfId="4329" xr:uid="{A79E844B-7467-46EA-B511-E1EB42ED41B4}"/>
    <cellStyle name="Comma 14 4 5" xfId="2621" xr:uid="{00000000-0005-0000-0000-0000D1020000}"/>
    <cellStyle name="Comma 14 4 5 2" xfId="5410" xr:uid="{4017E168-59A3-473A-A479-954AA78EC3EC}"/>
    <cellStyle name="Comma 14 4 6" xfId="460" xr:uid="{00000000-0005-0000-0000-0000D2020000}"/>
    <cellStyle name="Comma 14 4 6 2" xfId="3249" xr:uid="{D3BFABC3-09E8-4B75-9312-F4E904AB59B0}"/>
    <cellStyle name="Comma 14 4 7" xfId="2973" xr:uid="{4E8B2796-290B-4864-AD1D-A65B14A9C8E4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3" xfId="3900" xr:uid="{329BA2F5-5EE3-44A9-A763-5C4125188CC3}"/>
    <cellStyle name="Comma 14 5 3" xfId="1653" xr:uid="{00000000-0005-0000-0000-0000D6020000}"/>
    <cellStyle name="Comma 14 5 3 2" xfId="4442" xr:uid="{518A64D0-C80E-4E6E-8CF4-E7CF9CD1EC14}"/>
    <cellStyle name="Comma 14 5 4" xfId="3362" xr:uid="{FFE7B1A2-40DE-430B-98D3-AC3CC2231A29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3" xfId="3633" xr:uid="{A436BB79-4A52-4104-8A4E-DBADEAFD53AE}"/>
    <cellStyle name="Comma 14 7" xfId="1386" xr:uid="{00000000-0005-0000-0000-0000D9020000}"/>
    <cellStyle name="Comma 14 7 2" xfId="4175" xr:uid="{BA3CED98-12C3-435E-930F-E9957BBA28CC}"/>
    <cellStyle name="Comma 14 8" xfId="2467" xr:uid="{00000000-0005-0000-0000-0000DA020000}"/>
    <cellStyle name="Comma 14 8 2" xfId="5256" xr:uid="{ADC34CFE-DD1D-4E79-B62E-0F2615C2C31E}"/>
    <cellStyle name="Comma 14 9" xfId="306" xr:uid="{00000000-0005-0000-0000-0000DB020000}"/>
    <cellStyle name="Comma 14 9 2" xfId="3095" xr:uid="{E0AC019A-FAB2-4FBD-AD99-A5956AA3B3C8}"/>
    <cellStyle name="Comma 15" xfId="57" xr:uid="{00000000-0005-0000-0000-0000DC020000}"/>
    <cellStyle name="Comma 15 2" xfId="119" xr:uid="{00000000-0005-0000-0000-0000DD020000}"/>
    <cellStyle name="Comma 15 2 2" xfId="245" xr:uid="{00000000-0005-0000-0000-0000DE02000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3" xfId="4119" xr:uid="{EF17FBEB-FC4F-4743-A8B3-3D5C29C6E11D}"/>
    <cellStyle name="Comma 15 2 2 2 3" xfId="1872" xr:uid="{00000000-0005-0000-0000-0000E2020000}"/>
    <cellStyle name="Comma 15 2 2 2 3 2" xfId="4661" xr:uid="{65C1C4E0-9A9F-4653-AC4D-67EFAF747891}"/>
    <cellStyle name="Comma 15 2 2 2 4" xfId="3581" xr:uid="{E3E2E061-19A5-4579-9945-EB843D869D86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3" xfId="3852" xr:uid="{1F6AAD7F-1143-447B-8C0E-9C7351BD4E90}"/>
    <cellStyle name="Comma 15 2 2 4" xfId="1605" xr:uid="{00000000-0005-0000-0000-0000E5020000}"/>
    <cellStyle name="Comma 15 2 2 4 2" xfId="4394" xr:uid="{CB9E3EBB-434F-458D-BE3E-C4B50DD0DA4F}"/>
    <cellStyle name="Comma 15 2 2 5" xfId="2686" xr:uid="{00000000-0005-0000-0000-0000E6020000}"/>
    <cellStyle name="Comma 15 2 2 5 2" xfId="5475" xr:uid="{39AAEB51-3B6F-4B1B-88DE-DDC615500D0E}"/>
    <cellStyle name="Comma 15 2 2 6" xfId="525" xr:uid="{00000000-0005-0000-0000-0000E7020000}"/>
    <cellStyle name="Comma 15 2 2 6 2" xfId="3314" xr:uid="{2F8217A0-D7F1-4020-BD5F-AAB607EBEBE8}"/>
    <cellStyle name="Comma 15 2 2 7" xfId="3038" xr:uid="{A55EAF86-6EEA-4ADE-9073-958D5F79AA05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3" xfId="3993" xr:uid="{5B4A9DC9-01C0-4A50-86DB-C32CADE9D399}"/>
    <cellStyle name="Comma 15 2 3 3" xfId="1746" xr:uid="{00000000-0005-0000-0000-0000EB020000}"/>
    <cellStyle name="Comma 15 2 3 3 2" xfId="4535" xr:uid="{3A7F4773-0395-4FD4-A335-E914AEDBF233}"/>
    <cellStyle name="Comma 15 2 3 4" xfId="3455" xr:uid="{1103E0DD-58A2-4EC4-9435-4991410BA928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3" xfId="3726" xr:uid="{C3FFCB8D-CB32-48FF-A7B1-6355894F2691}"/>
    <cellStyle name="Comma 15 2 5" xfId="1479" xr:uid="{00000000-0005-0000-0000-0000EE020000}"/>
    <cellStyle name="Comma 15 2 5 2" xfId="4268" xr:uid="{BC50AB72-81C0-4BA4-91B5-678FD89762D5}"/>
    <cellStyle name="Comma 15 2 6" xfId="2560" xr:uid="{00000000-0005-0000-0000-0000EF020000}"/>
    <cellStyle name="Comma 15 2 6 2" xfId="5349" xr:uid="{0B1533D9-5AFE-4ADB-9BC1-6B00AC472861}"/>
    <cellStyle name="Comma 15 2 7" xfId="399" xr:uid="{00000000-0005-0000-0000-0000F0020000}"/>
    <cellStyle name="Comma 15 2 7 2" xfId="3188" xr:uid="{6D955C18-8BBF-435D-93BA-9D9D385DEBA1}"/>
    <cellStyle name="Comma 15 2 8" xfId="2912" xr:uid="{504A2438-7C27-47A1-908E-B1069EF58FAA}"/>
    <cellStyle name="Comma 15 3" xfId="181" xr:uid="{00000000-0005-0000-0000-0000F1020000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3" xfId="4055" xr:uid="{17AE6A79-D2A8-4F7F-A168-E74B90F651B0}"/>
    <cellStyle name="Comma 15 3 2 3" xfId="1808" xr:uid="{00000000-0005-0000-0000-0000F5020000}"/>
    <cellStyle name="Comma 15 3 2 3 2" xfId="4597" xr:uid="{0C296C5E-FEE3-4C6A-BC32-5A12F64636EC}"/>
    <cellStyle name="Comma 15 3 2 4" xfId="3517" xr:uid="{48CDF6F3-DBE1-4A54-BB2B-CF1BA2433C0E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3" xfId="3788" xr:uid="{5E2040B8-678A-4A44-B562-7131B5F1F51C}"/>
    <cellStyle name="Comma 15 3 4" xfId="1541" xr:uid="{00000000-0005-0000-0000-0000F8020000}"/>
    <cellStyle name="Comma 15 3 4 2" xfId="4330" xr:uid="{DB566DB2-79B0-4625-B5A6-268090625242}"/>
    <cellStyle name="Comma 15 3 5" xfId="2622" xr:uid="{00000000-0005-0000-0000-0000F9020000}"/>
    <cellStyle name="Comma 15 3 5 2" xfId="5411" xr:uid="{B50986BA-4468-41E3-965F-65E006A6E59F}"/>
    <cellStyle name="Comma 15 3 6" xfId="461" xr:uid="{00000000-0005-0000-0000-0000FA020000}"/>
    <cellStyle name="Comma 15 3 6 2" xfId="3250" xr:uid="{960A308F-6145-4B59-BDF4-E8E6872C19D3}"/>
    <cellStyle name="Comma 15 3 7" xfId="2974" xr:uid="{CA49A91E-720C-4407-8DD6-DC3E393C0E23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3" xfId="3931" xr:uid="{9CC67BEE-E06D-45EC-ACFC-959EAED11536}"/>
    <cellStyle name="Comma 15 4 3" xfId="1684" xr:uid="{00000000-0005-0000-0000-0000FE020000}"/>
    <cellStyle name="Comma 15 4 3 2" xfId="4473" xr:uid="{8A51D80D-5A78-43E8-A7D6-635606AE86A1}"/>
    <cellStyle name="Comma 15 4 4" xfId="3393" xr:uid="{AEA4DAA9-B6B9-4F5E-AD7E-052DA1F76626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3" xfId="3664" xr:uid="{BB820C74-6B09-4AF3-B0FB-A9666AD67AD2}"/>
    <cellStyle name="Comma 15 6" xfId="1417" xr:uid="{00000000-0005-0000-0000-000001030000}"/>
    <cellStyle name="Comma 15 6 2" xfId="4206" xr:uid="{348AFCE8-3246-46F9-B16C-A7F4A94423F9}"/>
    <cellStyle name="Comma 15 7" xfId="2498" xr:uid="{00000000-0005-0000-0000-000002030000}"/>
    <cellStyle name="Comma 15 7 2" xfId="5287" xr:uid="{0C9BB482-4198-4B81-8AA1-106BF6C3B09D}"/>
    <cellStyle name="Comma 15 8" xfId="337" xr:uid="{00000000-0005-0000-0000-000003030000}"/>
    <cellStyle name="Comma 15 8 2" xfId="3126" xr:uid="{79A9D898-9E31-4683-8F93-865639076989}"/>
    <cellStyle name="Comma 15 9" xfId="2850" xr:uid="{6E5F6002-8CFC-4738-9AC0-C06FA4F2236D}"/>
    <cellStyle name="Comma 16" xfId="13" xr:uid="{00000000-0005-0000-0000-000004030000}"/>
    <cellStyle name="Comma 16 2" xfId="213" xr:uid="{00000000-0005-0000-0000-000005030000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3" xfId="4087" xr:uid="{246DCD1D-0283-4C1F-AA3A-D0357296DC1C}"/>
    <cellStyle name="Comma 16 2 2 3" xfId="1840" xr:uid="{00000000-0005-0000-0000-000009030000}"/>
    <cellStyle name="Comma 16 2 2 3 2" xfId="4629" xr:uid="{0D026C71-C8A0-48E9-B10D-2A1B90F08D6E}"/>
    <cellStyle name="Comma 16 2 2 4" xfId="3549" xr:uid="{7276440B-C4B3-448B-AE7D-4AC91619AA31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3" xfId="3820" xr:uid="{9B1CCAFD-8E5A-44C5-B148-E19D00E66070}"/>
    <cellStyle name="Comma 16 2 4" xfId="1573" xr:uid="{00000000-0005-0000-0000-00000C030000}"/>
    <cellStyle name="Comma 16 2 4 2" xfId="4362" xr:uid="{B6FCF73A-0C9B-4F83-8203-AD9F5AFA864C}"/>
    <cellStyle name="Comma 16 2 5" xfId="2654" xr:uid="{00000000-0005-0000-0000-00000D030000}"/>
    <cellStyle name="Comma 16 2 5 2" xfId="5443" xr:uid="{FF291D5A-A303-4D73-BF63-D6A8B408B3B1}"/>
    <cellStyle name="Comma 16 2 6" xfId="493" xr:uid="{00000000-0005-0000-0000-00000E030000}"/>
    <cellStyle name="Comma 16 2 6 2" xfId="3282" xr:uid="{97CC5F4E-F886-4C5A-AA2C-892E0DE86296}"/>
    <cellStyle name="Comma 16 2 7" xfId="3006" xr:uid="{1E172C1B-109D-43FE-BC5B-12D49C6AD6F6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3" xfId="3903" xr:uid="{3D48CA31-ADCC-40D6-980C-E8879CA33808}"/>
    <cellStyle name="Comma 16 3 3" xfId="1656" xr:uid="{00000000-0005-0000-0000-000012030000}"/>
    <cellStyle name="Comma 16 3 3 2" xfId="4445" xr:uid="{1C77228A-4757-4C10-A140-774B6D6690F5}"/>
    <cellStyle name="Comma 16 3 4" xfId="3365" xr:uid="{3EB66283-D2E4-4ED2-95C7-45886F299730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3" xfId="3636" xr:uid="{53E47497-037C-4027-8324-BA533BDA7C6A}"/>
    <cellStyle name="Comma 16 5" xfId="1389" xr:uid="{00000000-0005-0000-0000-000015030000}"/>
    <cellStyle name="Comma 16 5 2" xfId="4178" xr:uid="{C6546645-B1E9-4E72-9B96-BDD6C6ADB73F}"/>
    <cellStyle name="Comma 16 6" xfId="2470" xr:uid="{00000000-0005-0000-0000-000016030000}"/>
    <cellStyle name="Comma 16 6 2" xfId="5259" xr:uid="{84CE7D77-0854-456C-9A7E-AAC4A6EDE412}"/>
    <cellStyle name="Comma 16 7" xfId="309" xr:uid="{00000000-0005-0000-0000-000017030000}"/>
    <cellStyle name="Comma 16 7 2" xfId="3098" xr:uid="{32994EFC-0492-43BE-9BC1-C41B07771226}"/>
    <cellStyle name="Comma 16 8" xfId="2822" xr:uid="{696A0B83-AFD6-4A37-B7D1-6007FEFD6A27}"/>
    <cellStyle name="Comma 17" xfId="12" xr:uid="{00000000-0005-0000-0000-000018030000}"/>
    <cellStyle name="Comma 17 2" xfId="277" xr:uid="{00000000-0005-0000-0000-000019030000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3" xfId="4151" xr:uid="{761C660C-975E-49EA-BEBB-15D1F3009704}"/>
    <cellStyle name="Comma 17 2 2 3" xfId="1904" xr:uid="{00000000-0005-0000-0000-00001D030000}"/>
    <cellStyle name="Comma 17 2 2 3 2" xfId="4693" xr:uid="{534C7C4B-B459-4669-9E16-8972B9B7BB9D}"/>
    <cellStyle name="Comma 17 2 2 4" xfId="3613" xr:uid="{1FA31A27-3785-42D2-AE5B-1E9B3E8818CF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3" xfId="3884" xr:uid="{FC3336DF-8F55-4023-B2E1-89689B55DF3F}"/>
    <cellStyle name="Comma 17 2 4" xfId="1637" xr:uid="{00000000-0005-0000-0000-000020030000}"/>
    <cellStyle name="Comma 17 2 4 2" xfId="4426" xr:uid="{1EBAFDED-A705-45DB-823F-45FA27FF5289}"/>
    <cellStyle name="Comma 17 2 5" xfId="2718" xr:uid="{00000000-0005-0000-0000-000021030000}"/>
    <cellStyle name="Comma 17 2 5 2" xfId="5507" xr:uid="{53075EC5-CEB8-46F7-9D56-9EA22A9E2A4E}"/>
    <cellStyle name="Comma 17 2 6" xfId="557" xr:uid="{00000000-0005-0000-0000-000022030000}"/>
    <cellStyle name="Comma 17 2 6 2" xfId="3346" xr:uid="{71514018-E21F-4251-BA70-BEA11F6B831A}"/>
    <cellStyle name="Comma 17 2 7" xfId="3070" xr:uid="{0156F922-24E1-428D-871C-C7B0F97F903C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3" xfId="3902" xr:uid="{3BD784A6-2161-4E82-8334-ADF230ACC256}"/>
    <cellStyle name="Comma 17 3 3" xfId="1655" xr:uid="{00000000-0005-0000-0000-000026030000}"/>
    <cellStyle name="Comma 17 3 3 2" xfId="4444" xr:uid="{4DD21455-0DBC-415F-807B-8B7BBA158B7E}"/>
    <cellStyle name="Comma 17 3 4" xfId="3364" xr:uid="{8D6BE0F8-8B11-4AF4-9711-1659B1A49DB7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3" xfId="3635" xr:uid="{E94ECE4E-3C32-46F9-A655-481F69B2F64D}"/>
    <cellStyle name="Comma 17 5" xfId="1388" xr:uid="{00000000-0005-0000-0000-000029030000}"/>
    <cellStyle name="Comma 17 5 2" xfId="4177" xr:uid="{A7AA3BB2-BC1C-4E6B-B4B8-089566552CC1}"/>
    <cellStyle name="Comma 17 6" xfId="2469" xr:uid="{00000000-0005-0000-0000-00002A030000}"/>
    <cellStyle name="Comma 17 6 2" xfId="5258" xr:uid="{542A4BEF-45CE-49B7-9BCD-4E84EA6BD88A}"/>
    <cellStyle name="Comma 17 7" xfId="308" xr:uid="{00000000-0005-0000-0000-00002B030000}"/>
    <cellStyle name="Comma 17 7 2" xfId="3097" xr:uid="{C2164010-3742-4F70-8BE3-58B9ADBDCFC7}"/>
    <cellStyle name="Comma 17 8" xfId="2821" xr:uid="{F2923519-EDCC-4BC1-B4C8-299D43983F01}"/>
    <cellStyle name="Comma 18" xfId="18" xr:uid="{00000000-0005-0000-0000-00002C030000}"/>
    <cellStyle name="Comma 18 2" xfId="278" xr:uid="{00000000-0005-0000-0000-00002D030000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3" xfId="4152" xr:uid="{F9D2E732-DE1D-4843-9DD9-AAE297680483}"/>
    <cellStyle name="Comma 18 2 2 3" xfId="1905" xr:uid="{00000000-0005-0000-0000-000031030000}"/>
    <cellStyle name="Comma 18 2 2 3 2" xfId="4694" xr:uid="{EDCE1375-F339-43F4-A1E0-BDDCA02A3047}"/>
    <cellStyle name="Comma 18 2 2 4" xfId="3614" xr:uid="{60D44737-7814-4107-9482-E852964461F0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3" xfId="3885" xr:uid="{4D4E6CB8-4673-4C0C-B35B-7627E02C53CB}"/>
    <cellStyle name="Comma 18 2 4" xfId="1638" xr:uid="{00000000-0005-0000-0000-000034030000}"/>
    <cellStyle name="Comma 18 2 4 2" xfId="4427" xr:uid="{094241A4-5080-499A-ADC1-CF229963E0F0}"/>
    <cellStyle name="Comma 18 2 5" xfId="2719" xr:uid="{00000000-0005-0000-0000-000035030000}"/>
    <cellStyle name="Comma 18 2 5 2" xfId="5508" xr:uid="{A65D1FA4-E3E0-4154-8690-0C182D8B2B5B}"/>
    <cellStyle name="Comma 18 2 6" xfId="558" xr:uid="{00000000-0005-0000-0000-000036030000}"/>
    <cellStyle name="Comma 18 2 6 2" xfId="3347" xr:uid="{29FF3BA0-B739-4971-BAC3-10441CBED99B}"/>
    <cellStyle name="Comma 18 2 7" xfId="3071" xr:uid="{CB885B91-0F93-46CD-B0CC-2482305CC643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3" xfId="3905" xr:uid="{B672A8AF-D77A-49CB-A0C5-15D6C7697091}"/>
    <cellStyle name="Comma 18 3 3" xfId="1658" xr:uid="{00000000-0005-0000-0000-00003A030000}"/>
    <cellStyle name="Comma 18 3 3 2" xfId="4447" xr:uid="{86347695-2A65-4E89-BE22-2CE0F4C62DE7}"/>
    <cellStyle name="Comma 18 3 4" xfId="3367" xr:uid="{A4414C3B-EE9F-4DD6-9394-E1D499A49563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3" xfId="3638" xr:uid="{2C2176A5-506D-4443-AE80-DE0C873F08B5}"/>
    <cellStyle name="Comma 18 5" xfId="1391" xr:uid="{00000000-0005-0000-0000-00003D030000}"/>
    <cellStyle name="Comma 18 5 2" xfId="4180" xr:uid="{DC501208-F7E6-40C1-981F-07EE59733131}"/>
    <cellStyle name="Comma 18 6" xfId="2472" xr:uid="{00000000-0005-0000-0000-00003E030000}"/>
    <cellStyle name="Comma 18 6 2" xfId="5261" xr:uid="{7BD5A3EB-1B36-47C2-A928-C1D64B09656D}"/>
    <cellStyle name="Comma 18 7" xfId="311" xr:uid="{00000000-0005-0000-0000-00003F030000}"/>
    <cellStyle name="Comma 18 7 2" xfId="3100" xr:uid="{98CA8E33-3040-431A-8298-3FF80BA8AF47}"/>
    <cellStyle name="Comma 18 8" xfId="2824" xr:uid="{84C8B9B3-6A5A-49EF-B860-344790A3FF8B}"/>
    <cellStyle name="Comma 19" xfId="5" xr:uid="{00000000-0005-0000-0000-000040030000}"/>
    <cellStyle name="Comma 19 2" xfId="279" xr:uid="{00000000-0005-0000-0000-000041030000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3" xfId="4153" xr:uid="{F58E9C25-31D4-4EBC-94D5-C58EBD720593}"/>
    <cellStyle name="Comma 19 2 2 3" xfId="1906" xr:uid="{00000000-0005-0000-0000-000045030000}"/>
    <cellStyle name="Comma 19 2 2 3 2" xfId="4695" xr:uid="{2F5D4204-FA39-45D0-A1C8-27431F426CFF}"/>
    <cellStyle name="Comma 19 2 2 4" xfId="3615" xr:uid="{A62EE57D-92DB-49BE-BA73-D0930ADFD34F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3" xfId="3886" xr:uid="{DF5158D8-338D-493F-BB6D-DCC62D059C90}"/>
    <cellStyle name="Comma 19 2 4" xfId="1639" xr:uid="{00000000-0005-0000-0000-000048030000}"/>
    <cellStyle name="Comma 19 2 4 2" xfId="4428" xr:uid="{2BC92D04-5239-4BE1-9521-6E71D995246F}"/>
    <cellStyle name="Comma 19 2 5" xfId="2720" xr:uid="{00000000-0005-0000-0000-000049030000}"/>
    <cellStyle name="Comma 19 2 5 2" xfId="5509" xr:uid="{6A8C28FC-083A-4D14-8151-F0D40E1F6E15}"/>
    <cellStyle name="Comma 19 2 6" xfId="559" xr:uid="{00000000-0005-0000-0000-00004A030000}"/>
    <cellStyle name="Comma 19 2 6 2" xfId="3348" xr:uid="{CB54D7B5-1F40-435F-8134-63AAD4E52E38}"/>
    <cellStyle name="Comma 19 2 7" xfId="3072" xr:uid="{B2EA72B4-9BD4-42A1-A809-2E14334853C4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3" xfId="3896" xr:uid="{08C7D595-7851-4D2A-941E-39C63F446C75}"/>
    <cellStyle name="Comma 19 3 3" xfId="1649" xr:uid="{00000000-0005-0000-0000-00004E030000}"/>
    <cellStyle name="Comma 19 3 3 2" xfId="4438" xr:uid="{AE35F639-2ABA-4932-8EF7-A20B40EA3BC5}"/>
    <cellStyle name="Comma 19 3 4" xfId="3358" xr:uid="{54F34D49-E508-4D67-B883-801364757B95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3" xfId="3629" xr:uid="{3FD30017-8A5F-4499-B034-22A2533D1FD1}"/>
    <cellStyle name="Comma 19 5" xfId="1382" xr:uid="{00000000-0005-0000-0000-000051030000}"/>
    <cellStyle name="Comma 19 5 2" xfId="4171" xr:uid="{CBC719C4-39F9-47EF-9DB6-6B58A6BE4AEC}"/>
    <cellStyle name="Comma 19 6" xfId="2463" xr:uid="{00000000-0005-0000-0000-000052030000}"/>
    <cellStyle name="Comma 19 6 2" xfId="5252" xr:uid="{5680AF92-2D08-49F6-BB1F-EC3F04CA3FC3}"/>
    <cellStyle name="Comma 19 7" xfId="302" xr:uid="{00000000-0005-0000-0000-000053030000}"/>
    <cellStyle name="Comma 19 7 2" xfId="3091" xr:uid="{79DA2853-B279-43B1-AE1F-C1470562021F}"/>
    <cellStyle name="Comma 19 8" xfId="2815" xr:uid="{AA72C086-123D-41BE-903D-3EDF5F190B4C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3" xfId="3626" xr:uid="{4C51C637-0A64-4E96-9F5C-BB2E95316F20}"/>
    <cellStyle name="Comma 2 11" xfId="1379" xr:uid="{00000000-0005-0000-0000-000057030000}"/>
    <cellStyle name="Comma 2 11 2" xfId="4168" xr:uid="{184A714D-16E4-4D61-AF08-CF0E479A222B}"/>
    <cellStyle name="Comma 2 12" xfId="2460" xr:uid="{00000000-0005-0000-0000-000058030000}"/>
    <cellStyle name="Comma 2 12 2" xfId="5249" xr:uid="{892A1E87-90DA-4FD5-ABB8-35D45DA86850}"/>
    <cellStyle name="Comma 2 13" xfId="299" xr:uid="{00000000-0005-0000-0000-000059030000}"/>
    <cellStyle name="Comma 2 13 2" xfId="3088" xr:uid="{CE16B825-A0E0-4C58-9A6A-A4A8F2B44DDA}"/>
    <cellStyle name="Comma 2 14" xfId="2742" xr:uid="{00000000-0005-0000-0000-00005A030000}"/>
    <cellStyle name="Comma 2 14 2" xfId="5531" xr:uid="{9D1BE9A5-006D-459A-AA7D-44E74A118A89}"/>
    <cellStyle name="Comma 2 15" xfId="2812" xr:uid="{0D31C4A7-8506-4BA4-9795-920F9A566007}"/>
    <cellStyle name="Comma 2 16" xfId="5603" xr:uid="{B23A0488-7A8E-4945-BDEE-D6217AA191AA}"/>
    <cellStyle name="Comma 2 17" xfId="2760" xr:uid="{00000000-0005-0000-0000-00005B030000}"/>
    <cellStyle name="Comma 2 17 2" xfId="5549" xr:uid="{E0B79970-5925-4465-8175-66184C467934}"/>
    <cellStyle name="Comma 2 18" xfId="2799" xr:uid="{00000000-0005-0000-0000-00005C030000}"/>
    <cellStyle name="Comma 2 18 2" xfId="5588" xr:uid="{757332A6-B9E7-487A-AC04-3EC46D210ECE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1" xfId="2833" xr:uid="{E1FA7415-03C6-481C-AD93-1A7ED1263C49}"/>
    <cellStyle name="Comma 2 2 2" xfId="54" xr:uid="{00000000-0005-0000-0000-00005F030000}"/>
    <cellStyle name="Comma 2 2 2 10" xfId="2847" xr:uid="{5D9F0622-CB46-4C7B-A6E9-5ADCE8F0C0FE}"/>
    <cellStyle name="Comma 2 2 2 2" xfId="83" xr:uid="{00000000-0005-0000-0000-000060030000}"/>
    <cellStyle name="Comma 2 2 2 2 2" xfId="145" xr:uid="{00000000-0005-0000-0000-000061030000}"/>
    <cellStyle name="Comma 2 2 2 2 2 2" xfId="271" xr:uid="{00000000-0005-0000-0000-000062030000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3" xfId="4145" xr:uid="{B3EE1040-027A-46E2-9C57-C03F31ABFC30}"/>
    <cellStyle name="Comma 2 2 2 2 2 2 2 3" xfId="1898" xr:uid="{00000000-0005-0000-0000-000066030000}"/>
    <cellStyle name="Comma 2 2 2 2 2 2 2 3 2" xfId="4687" xr:uid="{11A55CB3-13DC-48E1-8C55-F0529277BF7E}"/>
    <cellStyle name="Comma 2 2 2 2 2 2 2 4" xfId="3607" xr:uid="{6ACBE349-2307-4B5C-9492-0D679F6104AB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3" xfId="3878" xr:uid="{30418F01-59DB-41CF-AA20-14F61F4E10ED}"/>
    <cellStyle name="Comma 2 2 2 2 2 2 4" xfId="1631" xr:uid="{00000000-0005-0000-0000-000069030000}"/>
    <cellStyle name="Comma 2 2 2 2 2 2 4 2" xfId="4420" xr:uid="{45F331AD-480E-4B6B-9A96-795CD18B7753}"/>
    <cellStyle name="Comma 2 2 2 2 2 2 5" xfId="2712" xr:uid="{00000000-0005-0000-0000-00006A030000}"/>
    <cellStyle name="Comma 2 2 2 2 2 2 5 2" xfId="5501" xr:uid="{545939E5-3963-467C-B46D-B81E8C54178F}"/>
    <cellStyle name="Comma 2 2 2 2 2 2 6" xfId="551" xr:uid="{00000000-0005-0000-0000-00006B030000}"/>
    <cellStyle name="Comma 2 2 2 2 2 2 6 2" xfId="3340" xr:uid="{B2C56863-7B2F-46C6-A3B4-709DD6C77138}"/>
    <cellStyle name="Comma 2 2 2 2 2 2 7" xfId="3064" xr:uid="{4FD23B03-3394-49D8-957C-B37451CE146A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3" xfId="4019" xr:uid="{F4D44F19-3525-4016-A3ED-116BEB04D4C1}"/>
    <cellStyle name="Comma 2 2 2 2 2 3 3" xfId="1772" xr:uid="{00000000-0005-0000-0000-00006F030000}"/>
    <cellStyle name="Comma 2 2 2 2 2 3 3 2" xfId="4561" xr:uid="{1B33CAD2-B3AF-4AD9-BE71-B7289104AF4F}"/>
    <cellStyle name="Comma 2 2 2 2 2 3 4" xfId="3481" xr:uid="{3726DD3B-D5B8-4ACB-8A49-83E88BC4A829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3" xfId="3752" xr:uid="{82D30619-B87F-4331-8441-FFA90064C4F4}"/>
    <cellStyle name="Comma 2 2 2 2 2 5" xfId="1505" xr:uid="{00000000-0005-0000-0000-000072030000}"/>
    <cellStyle name="Comma 2 2 2 2 2 5 2" xfId="4294" xr:uid="{1E4CC86E-BBCE-4A8F-98FE-7538A3515B10}"/>
    <cellStyle name="Comma 2 2 2 2 2 6" xfId="2586" xr:uid="{00000000-0005-0000-0000-000073030000}"/>
    <cellStyle name="Comma 2 2 2 2 2 6 2" xfId="5375" xr:uid="{45863BCE-7647-4059-9E6B-1993411A0117}"/>
    <cellStyle name="Comma 2 2 2 2 2 7" xfId="425" xr:uid="{00000000-0005-0000-0000-000074030000}"/>
    <cellStyle name="Comma 2 2 2 2 2 7 2" xfId="3214" xr:uid="{AB199E5A-8000-4CE5-9739-739D33A666FC}"/>
    <cellStyle name="Comma 2 2 2 2 2 8" xfId="2938" xr:uid="{6ED166B1-30E1-4D9A-AD3A-2CD162B779EA}"/>
    <cellStyle name="Comma 2 2 2 2 3" xfId="207" xr:uid="{00000000-0005-0000-0000-000075030000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3" xfId="4081" xr:uid="{DC329560-16CB-4F6E-8A8A-B86EAFAA3F90}"/>
    <cellStyle name="Comma 2 2 2 2 3 2 3" xfId="1834" xr:uid="{00000000-0005-0000-0000-000079030000}"/>
    <cellStyle name="Comma 2 2 2 2 3 2 3 2" xfId="4623" xr:uid="{968CE91E-330D-4A28-8983-A318CC2E05C9}"/>
    <cellStyle name="Comma 2 2 2 2 3 2 4" xfId="3543" xr:uid="{9B97B8D0-D00A-4112-9F37-BAAC53541C2A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3" xfId="3814" xr:uid="{5C3EEEF6-A5C7-4B92-8AD0-F28FC5E71379}"/>
    <cellStyle name="Comma 2 2 2 2 3 4" xfId="1567" xr:uid="{00000000-0005-0000-0000-00007C030000}"/>
    <cellStyle name="Comma 2 2 2 2 3 4 2" xfId="4356" xr:uid="{38789327-872A-4D23-9677-D686061C2860}"/>
    <cellStyle name="Comma 2 2 2 2 3 5" xfId="2648" xr:uid="{00000000-0005-0000-0000-00007D030000}"/>
    <cellStyle name="Comma 2 2 2 2 3 5 2" xfId="5437" xr:uid="{0FCF3B25-8FBB-403B-B927-1D5E27BBBC22}"/>
    <cellStyle name="Comma 2 2 2 2 3 6" xfId="487" xr:uid="{00000000-0005-0000-0000-00007E030000}"/>
    <cellStyle name="Comma 2 2 2 2 3 6 2" xfId="3276" xr:uid="{011CA79C-89E7-4C74-966A-C6A98259BA1A}"/>
    <cellStyle name="Comma 2 2 2 2 3 7" xfId="3000" xr:uid="{3AC8FB98-F616-42A4-9438-84DA0DA2591A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3" xfId="3957" xr:uid="{577B0A05-A007-456F-A439-56943A86265E}"/>
    <cellStyle name="Comma 2 2 2 2 4 3" xfId="1710" xr:uid="{00000000-0005-0000-0000-000082030000}"/>
    <cellStyle name="Comma 2 2 2 2 4 3 2" xfId="4499" xr:uid="{201D496B-8255-44B2-82E2-3F617E425BE4}"/>
    <cellStyle name="Comma 2 2 2 2 4 4" xfId="3419" xr:uid="{C8D5BBB1-A7D1-48AC-8C63-6B652FB06BE3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3" xfId="3690" xr:uid="{F1B43674-8597-4F9D-99C5-C03B130A2BB2}"/>
    <cellStyle name="Comma 2 2 2 2 6" xfId="1443" xr:uid="{00000000-0005-0000-0000-000085030000}"/>
    <cellStyle name="Comma 2 2 2 2 6 2" xfId="4232" xr:uid="{D80FB8BA-A5F5-413D-B3FE-85099A60F85B}"/>
    <cellStyle name="Comma 2 2 2 2 7" xfId="2524" xr:uid="{00000000-0005-0000-0000-000086030000}"/>
    <cellStyle name="Comma 2 2 2 2 7 2" xfId="5313" xr:uid="{307AEDC6-EFA7-43A6-AC82-DC8D5E486327}"/>
    <cellStyle name="Comma 2 2 2 2 8" xfId="363" xr:uid="{00000000-0005-0000-0000-000087030000}"/>
    <cellStyle name="Comma 2 2 2 2 8 2" xfId="3152" xr:uid="{40BCC8BF-5814-4879-9D9E-BF85704205E9}"/>
    <cellStyle name="Comma 2 2 2 2 9" xfId="2876" xr:uid="{4FF6211D-6E4F-4785-ADDF-9575B4F9D7A9}"/>
    <cellStyle name="Comma 2 2 2 3" xfId="113" xr:uid="{00000000-0005-0000-0000-000088030000}"/>
    <cellStyle name="Comma 2 2 2 3 2" xfId="239" xr:uid="{00000000-0005-0000-0000-000089030000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3" xfId="4113" xr:uid="{FF3E8288-A57D-4219-BCCF-62950DD32110}"/>
    <cellStyle name="Comma 2 2 2 3 2 2 3" xfId="1866" xr:uid="{00000000-0005-0000-0000-00008D030000}"/>
    <cellStyle name="Comma 2 2 2 3 2 2 3 2" xfId="4655" xr:uid="{EB03398E-2677-45B4-A8CD-128B1B6E3B6C}"/>
    <cellStyle name="Comma 2 2 2 3 2 2 4" xfId="3575" xr:uid="{F7C56FB5-4BDF-4E5C-B081-6C9E5187DC54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3" xfId="3846" xr:uid="{7EB17AE2-879B-4C8B-8E83-417B05EF8084}"/>
    <cellStyle name="Comma 2 2 2 3 2 4" xfId="1599" xr:uid="{00000000-0005-0000-0000-000090030000}"/>
    <cellStyle name="Comma 2 2 2 3 2 4 2" xfId="4388" xr:uid="{390BF214-CD28-4C6D-919D-287263A4F93F}"/>
    <cellStyle name="Comma 2 2 2 3 2 5" xfId="2680" xr:uid="{00000000-0005-0000-0000-000091030000}"/>
    <cellStyle name="Comma 2 2 2 3 2 5 2" xfId="5469" xr:uid="{A77DEE36-78E2-4095-806F-48F04104BB4B}"/>
    <cellStyle name="Comma 2 2 2 3 2 6" xfId="519" xr:uid="{00000000-0005-0000-0000-000092030000}"/>
    <cellStyle name="Comma 2 2 2 3 2 6 2" xfId="3308" xr:uid="{AA1FF02B-0F7C-462A-96D1-6A0AAD4A86A6}"/>
    <cellStyle name="Comma 2 2 2 3 2 7" xfId="3032" xr:uid="{A36A697A-3E5A-4061-AA2D-3A2736A687B7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3" xfId="3987" xr:uid="{0A0ECB92-0B49-4F75-AF9C-ACEB9E5077AE}"/>
    <cellStyle name="Comma 2 2 2 3 3 3" xfId="1740" xr:uid="{00000000-0005-0000-0000-000096030000}"/>
    <cellStyle name="Comma 2 2 2 3 3 3 2" xfId="4529" xr:uid="{7C5B4B9C-9C66-429E-BCCA-A9A9485BD29D}"/>
    <cellStyle name="Comma 2 2 2 3 3 4" xfId="3449" xr:uid="{C0809EAD-5680-4523-BE35-7C15357F4106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3" xfId="3720" xr:uid="{C134012D-B9FE-4908-994F-959EAE1BE54F}"/>
    <cellStyle name="Comma 2 2 2 3 5" xfId="1473" xr:uid="{00000000-0005-0000-0000-000099030000}"/>
    <cellStyle name="Comma 2 2 2 3 5 2" xfId="4262" xr:uid="{A33C5F8B-BA9D-4C29-B9D0-507ADCE0EA5E}"/>
    <cellStyle name="Comma 2 2 2 3 6" xfId="2554" xr:uid="{00000000-0005-0000-0000-00009A030000}"/>
    <cellStyle name="Comma 2 2 2 3 6 2" xfId="5343" xr:uid="{84DBAC03-CF76-4D67-A583-6BBF86BFB007}"/>
    <cellStyle name="Comma 2 2 2 3 7" xfId="393" xr:uid="{00000000-0005-0000-0000-00009B030000}"/>
    <cellStyle name="Comma 2 2 2 3 7 2" xfId="3182" xr:uid="{8FA3B0BB-941C-48C9-82F9-45D0AD1BCCBB}"/>
    <cellStyle name="Comma 2 2 2 3 8" xfId="2906" xr:uid="{CAFF6A13-9D1B-4768-8EEF-F046EF43B1FF}"/>
    <cellStyle name="Comma 2 2 2 4" xfId="175" xr:uid="{00000000-0005-0000-0000-00009C030000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3" xfId="4049" xr:uid="{E8F96CAF-7F9D-4F23-BC9C-82742E3F9BB9}"/>
    <cellStyle name="Comma 2 2 2 4 2 3" xfId="1802" xr:uid="{00000000-0005-0000-0000-0000A0030000}"/>
    <cellStyle name="Comma 2 2 2 4 2 3 2" xfId="4591" xr:uid="{F7D7BF29-4859-4233-819D-1A88CB942AD6}"/>
    <cellStyle name="Comma 2 2 2 4 2 4" xfId="3511" xr:uid="{AF0B8BCC-2395-40E7-B0B5-66484A8CF0A6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3" xfId="3782" xr:uid="{E5202271-F0B7-4D9F-8F76-B3050E6AD52C}"/>
    <cellStyle name="Comma 2 2 2 4 4" xfId="1535" xr:uid="{00000000-0005-0000-0000-0000A3030000}"/>
    <cellStyle name="Comma 2 2 2 4 4 2" xfId="4324" xr:uid="{BBEE5BB6-0E2E-4698-9498-F6F4C88D4CCA}"/>
    <cellStyle name="Comma 2 2 2 4 5" xfId="2616" xr:uid="{00000000-0005-0000-0000-0000A4030000}"/>
    <cellStyle name="Comma 2 2 2 4 5 2" xfId="5405" xr:uid="{59E1CACB-F563-4BE9-BC9F-A1C6A60BB63B}"/>
    <cellStyle name="Comma 2 2 2 4 6" xfId="455" xr:uid="{00000000-0005-0000-0000-0000A5030000}"/>
    <cellStyle name="Comma 2 2 2 4 6 2" xfId="3244" xr:uid="{50DA2130-3646-4808-BCDF-091F5337A7B7}"/>
    <cellStyle name="Comma 2 2 2 4 7" xfId="2968" xr:uid="{6E0E418E-AC70-4ADC-8344-D307F81E87A6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3" xfId="3928" xr:uid="{57C3DD5C-7201-4B9F-BB26-6ED9B9A7698E}"/>
    <cellStyle name="Comma 2 2 2 5 3" xfId="1681" xr:uid="{00000000-0005-0000-0000-0000A9030000}"/>
    <cellStyle name="Comma 2 2 2 5 3 2" xfId="4470" xr:uid="{30F37907-5939-4A8B-8878-C7C197F3320C}"/>
    <cellStyle name="Comma 2 2 2 5 4" xfId="3390" xr:uid="{B27F3945-0473-404D-9E60-10156B8E7DD3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3" xfId="3661" xr:uid="{1C60A8F5-921A-4D4C-ABF6-784A558B9778}"/>
    <cellStyle name="Comma 2 2 2 7" xfId="1414" xr:uid="{00000000-0005-0000-0000-0000AC030000}"/>
    <cellStyle name="Comma 2 2 2 7 2" xfId="4203" xr:uid="{AB3CF5E9-687D-457B-BEC0-B72B122A1499}"/>
    <cellStyle name="Comma 2 2 2 8" xfId="2495" xr:uid="{00000000-0005-0000-0000-0000AD030000}"/>
    <cellStyle name="Comma 2 2 2 8 2" xfId="5284" xr:uid="{B55AF117-EAA3-47D5-BD75-C7FDC4BCA896}"/>
    <cellStyle name="Comma 2 2 2 9" xfId="334" xr:uid="{00000000-0005-0000-0000-0000AE030000}"/>
    <cellStyle name="Comma 2 2 2 9 2" xfId="3123" xr:uid="{EFDA6BDF-7D5D-475C-AD0C-805C28E46E5F}"/>
    <cellStyle name="Comma 2 2 3" xfId="68" xr:uid="{00000000-0005-0000-0000-0000AF030000}"/>
    <cellStyle name="Comma 2 2 3 2" xfId="130" xr:uid="{00000000-0005-0000-0000-0000B0030000}"/>
    <cellStyle name="Comma 2 2 3 2 2" xfId="256" xr:uid="{00000000-0005-0000-0000-0000B1030000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3" xfId="4130" xr:uid="{B8DA601B-6D7B-427E-84DE-2A207E30736D}"/>
    <cellStyle name="Comma 2 2 3 2 2 2 3" xfId="1883" xr:uid="{00000000-0005-0000-0000-0000B5030000}"/>
    <cellStyle name="Comma 2 2 3 2 2 2 3 2" xfId="4672" xr:uid="{7E00F660-16F6-4E7C-B76F-99F8F48F9862}"/>
    <cellStyle name="Comma 2 2 3 2 2 2 4" xfId="3592" xr:uid="{FDBA548A-D161-4FCA-9C43-03BE4F00392F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3" xfId="3863" xr:uid="{A3F2A674-0804-4C22-880A-5B73889C9A10}"/>
    <cellStyle name="Comma 2 2 3 2 2 4" xfId="1616" xr:uid="{00000000-0005-0000-0000-0000B8030000}"/>
    <cellStyle name="Comma 2 2 3 2 2 4 2" xfId="4405" xr:uid="{7B23A018-A17C-4C92-B11D-66E7408CE086}"/>
    <cellStyle name="Comma 2 2 3 2 2 5" xfId="2697" xr:uid="{00000000-0005-0000-0000-0000B9030000}"/>
    <cellStyle name="Comma 2 2 3 2 2 5 2" xfId="5486" xr:uid="{168EF4F7-9EA2-46BD-99B1-DB8E561ACE3F}"/>
    <cellStyle name="Comma 2 2 3 2 2 6" xfId="536" xr:uid="{00000000-0005-0000-0000-0000BA030000}"/>
    <cellStyle name="Comma 2 2 3 2 2 6 2" xfId="3325" xr:uid="{DCA0E841-7F0F-4EDC-896F-5C29316D4D15}"/>
    <cellStyle name="Comma 2 2 3 2 2 7" xfId="3049" xr:uid="{E09DF815-C3FF-42DD-A84F-A9541B46CD8C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3" xfId="4004" xr:uid="{F24D967F-A661-4C78-BDB0-84D4CD9EDCCB}"/>
    <cellStyle name="Comma 2 2 3 2 3 3" xfId="1757" xr:uid="{00000000-0005-0000-0000-0000BE030000}"/>
    <cellStyle name="Comma 2 2 3 2 3 3 2" xfId="4546" xr:uid="{AE0C07FD-233A-4055-B8BA-799763D55B38}"/>
    <cellStyle name="Comma 2 2 3 2 3 4" xfId="3466" xr:uid="{1BB2931F-847E-4004-A4D9-A6B4AC6CC2A0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3" xfId="3737" xr:uid="{09E222DD-26EA-4986-B491-0C3CCD50BDC4}"/>
    <cellStyle name="Comma 2 2 3 2 5" xfId="1490" xr:uid="{00000000-0005-0000-0000-0000C1030000}"/>
    <cellStyle name="Comma 2 2 3 2 5 2" xfId="4279" xr:uid="{CEC46427-495D-4C3C-8D82-66E9F5D8666C}"/>
    <cellStyle name="Comma 2 2 3 2 6" xfId="2571" xr:uid="{00000000-0005-0000-0000-0000C2030000}"/>
    <cellStyle name="Comma 2 2 3 2 6 2" xfId="5360" xr:uid="{07EDC8C3-931A-46C5-86BC-25DA457D185D}"/>
    <cellStyle name="Comma 2 2 3 2 7" xfId="410" xr:uid="{00000000-0005-0000-0000-0000C3030000}"/>
    <cellStyle name="Comma 2 2 3 2 7 2" xfId="3199" xr:uid="{A43CAC4A-F19A-4AE3-8E27-BEAE61B66FFA}"/>
    <cellStyle name="Comma 2 2 3 2 8" xfId="2923" xr:uid="{F31451E0-2C59-4ACF-972B-9A5FB3BB549A}"/>
    <cellStyle name="Comma 2 2 3 3" xfId="192" xr:uid="{00000000-0005-0000-0000-0000C4030000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3" xfId="4066" xr:uid="{B0594109-DF54-4030-85DF-1BE762656F39}"/>
    <cellStyle name="Comma 2 2 3 3 2 3" xfId="1819" xr:uid="{00000000-0005-0000-0000-0000C8030000}"/>
    <cellStyle name="Comma 2 2 3 3 2 3 2" xfId="4608" xr:uid="{A3990087-565E-49BF-A911-033A0F57F390}"/>
    <cellStyle name="Comma 2 2 3 3 2 4" xfId="3528" xr:uid="{A2989604-8B01-4B67-9F03-3481EC8751EA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3" xfId="3799" xr:uid="{812A7643-953D-47AF-B7D5-C9C1E690866D}"/>
    <cellStyle name="Comma 2 2 3 3 4" xfId="1552" xr:uid="{00000000-0005-0000-0000-0000CB030000}"/>
    <cellStyle name="Comma 2 2 3 3 4 2" xfId="4341" xr:uid="{F74AEABC-D876-48B4-8791-1016E8AF6541}"/>
    <cellStyle name="Comma 2 2 3 3 5" xfId="2633" xr:uid="{00000000-0005-0000-0000-0000CC030000}"/>
    <cellStyle name="Comma 2 2 3 3 5 2" xfId="5422" xr:uid="{CB761C83-CD6B-4870-8F80-C6EAF5CA2736}"/>
    <cellStyle name="Comma 2 2 3 3 6" xfId="472" xr:uid="{00000000-0005-0000-0000-0000CD030000}"/>
    <cellStyle name="Comma 2 2 3 3 6 2" xfId="3261" xr:uid="{119CFB33-74C7-4F61-81D5-6CA8532DA3D1}"/>
    <cellStyle name="Comma 2 2 3 3 7" xfId="2985" xr:uid="{477272E3-85DF-4587-956A-8E98DB003D0B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3" xfId="3942" xr:uid="{A82C61F0-12A8-4DBC-84A1-7B492AB5AE22}"/>
    <cellStyle name="Comma 2 2 3 4 3" xfId="1695" xr:uid="{00000000-0005-0000-0000-0000D1030000}"/>
    <cellStyle name="Comma 2 2 3 4 3 2" xfId="4484" xr:uid="{1E650938-E0B7-47B1-9A38-5C08180E3CF9}"/>
    <cellStyle name="Comma 2 2 3 4 4" xfId="3404" xr:uid="{5195E221-5D8A-4145-9E05-BC77245CD1CD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3" xfId="3675" xr:uid="{4AD9AE53-F89D-465C-9068-35B3051AA899}"/>
    <cellStyle name="Comma 2 2 3 6" xfId="1428" xr:uid="{00000000-0005-0000-0000-0000D4030000}"/>
    <cellStyle name="Comma 2 2 3 6 2" xfId="4217" xr:uid="{132D38C8-A8BE-4E40-94E5-9A56105EDC2F}"/>
    <cellStyle name="Comma 2 2 3 7" xfId="2509" xr:uid="{00000000-0005-0000-0000-0000D5030000}"/>
    <cellStyle name="Comma 2 2 3 7 2" xfId="5298" xr:uid="{E8F34141-2FBA-407B-86F8-67B01351A68E}"/>
    <cellStyle name="Comma 2 2 3 8" xfId="348" xr:uid="{00000000-0005-0000-0000-0000D6030000}"/>
    <cellStyle name="Comma 2 2 3 8 2" xfId="3137" xr:uid="{CE2264AE-433B-4C24-A4F6-E643C3CEBDFE}"/>
    <cellStyle name="Comma 2 2 3 9" xfId="2861" xr:uid="{E958BB35-8D8D-4258-A691-B6DA02A90425}"/>
    <cellStyle name="Comma 2 2 4" xfId="98" xr:uid="{00000000-0005-0000-0000-0000D7030000}"/>
    <cellStyle name="Comma 2 2 4 2" xfId="224" xr:uid="{00000000-0005-0000-0000-0000D8030000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3" xfId="4098" xr:uid="{4AED8002-3588-4189-849A-D61DC9A5221E}"/>
    <cellStyle name="Comma 2 2 4 2 2 3" xfId="1851" xr:uid="{00000000-0005-0000-0000-0000DC030000}"/>
    <cellStyle name="Comma 2 2 4 2 2 3 2" xfId="4640" xr:uid="{74E70BFE-7622-4BE9-83B0-60667B7E6D10}"/>
    <cellStyle name="Comma 2 2 4 2 2 4" xfId="3560" xr:uid="{BF4FAE83-A138-430A-84BC-829AD0F9B4DA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3" xfId="3831" xr:uid="{42FDB4C1-745B-4B29-A982-DFAF9E04738B}"/>
    <cellStyle name="Comma 2 2 4 2 4" xfId="1584" xr:uid="{00000000-0005-0000-0000-0000DF030000}"/>
    <cellStyle name="Comma 2 2 4 2 4 2" xfId="4373" xr:uid="{4ED4E9FE-20D8-4735-A5BB-31DBD94D4540}"/>
    <cellStyle name="Comma 2 2 4 2 5" xfId="2665" xr:uid="{00000000-0005-0000-0000-0000E0030000}"/>
    <cellStyle name="Comma 2 2 4 2 5 2" xfId="5454" xr:uid="{074596E3-7E26-4099-A8DE-A5C09A915B86}"/>
    <cellStyle name="Comma 2 2 4 2 6" xfId="504" xr:uid="{00000000-0005-0000-0000-0000E1030000}"/>
    <cellStyle name="Comma 2 2 4 2 6 2" xfId="3293" xr:uid="{4D3F4F92-198E-458A-A1F5-7FD1C2B3E836}"/>
    <cellStyle name="Comma 2 2 4 2 7" xfId="3017" xr:uid="{2134DCCF-D3AE-4DDA-B9C6-69A998C89969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3" xfId="3972" xr:uid="{982F5B2E-D554-4B61-A008-543839CE105A}"/>
    <cellStyle name="Comma 2 2 4 3 3" xfId="1725" xr:uid="{00000000-0005-0000-0000-0000E5030000}"/>
    <cellStyle name="Comma 2 2 4 3 3 2" xfId="4514" xr:uid="{AACC0F75-DDC5-48AD-8339-B8D4C1DD2838}"/>
    <cellStyle name="Comma 2 2 4 3 4" xfId="3434" xr:uid="{0CD64063-D01E-4B32-8776-1FC056A92DBB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3" xfId="3705" xr:uid="{5BA0AEC4-253A-4188-9CD7-3CEBEC6B7E18}"/>
    <cellStyle name="Comma 2 2 4 5" xfId="1458" xr:uid="{00000000-0005-0000-0000-0000E8030000}"/>
    <cellStyle name="Comma 2 2 4 5 2" xfId="4247" xr:uid="{F3E255E9-854E-4AB1-91EA-5B69F51806AF}"/>
    <cellStyle name="Comma 2 2 4 6" xfId="2539" xr:uid="{00000000-0005-0000-0000-0000E9030000}"/>
    <cellStyle name="Comma 2 2 4 6 2" xfId="5328" xr:uid="{6DA7B079-AE69-4C53-86E8-30CE0807B76C}"/>
    <cellStyle name="Comma 2 2 4 7" xfId="378" xr:uid="{00000000-0005-0000-0000-0000EA030000}"/>
    <cellStyle name="Comma 2 2 4 7 2" xfId="3167" xr:uid="{532B7D87-169E-4E19-956D-DD3BEA27B5AE}"/>
    <cellStyle name="Comma 2 2 4 8" xfId="2891" xr:uid="{E6E27898-DCF6-4937-B7F1-D0B066325CA3}"/>
    <cellStyle name="Comma 2 2 5" xfId="160" xr:uid="{00000000-0005-0000-0000-0000EB030000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3" xfId="4034" xr:uid="{E491C7EB-085E-4CED-AD9F-B428478660A6}"/>
    <cellStyle name="Comma 2 2 5 2 3" xfId="1787" xr:uid="{00000000-0005-0000-0000-0000EF030000}"/>
    <cellStyle name="Comma 2 2 5 2 3 2" xfId="4576" xr:uid="{4601D5DB-D940-4C9E-93CE-C8932782B00E}"/>
    <cellStyle name="Comma 2 2 5 2 4" xfId="3496" xr:uid="{2A968E34-948E-44A4-BE24-B790E59725D9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3" xfId="3767" xr:uid="{FCC15754-B29E-4330-A05B-86969CBD17C0}"/>
    <cellStyle name="Comma 2 2 5 4" xfId="1520" xr:uid="{00000000-0005-0000-0000-0000F2030000}"/>
    <cellStyle name="Comma 2 2 5 4 2" xfId="4309" xr:uid="{D2FF1808-418C-44A4-A531-39E78CD615D4}"/>
    <cellStyle name="Comma 2 2 5 5" xfId="2601" xr:uid="{00000000-0005-0000-0000-0000F3030000}"/>
    <cellStyle name="Comma 2 2 5 5 2" xfId="5390" xr:uid="{21E06D06-4F8F-45D9-AC87-ABACD910504C}"/>
    <cellStyle name="Comma 2 2 5 6" xfId="440" xr:uid="{00000000-0005-0000-0000-0000F4030000}"/>
    <cellStyle name="Comma 2 2 5 6 2" xfId="3229" xr:uid="{8767F43A-290E-40FB-9086-90DFCFD3C1F0}"/>
    <cellStyle name="Comma 2 2 5 7" xfId="2953" xr:uid="{9F8000AD-14A8-4345-8E65-50A561BF9588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3" xfId="3914" xr:uid="{632D7F90-29B2-410D-80EB-7A71F267043B}"/>
    <cellStyle name="Comma 2 2 6 3" xfId="1667" xr:uid="{00000000-0005-0000-0000-0000F8030000}"/>
    <cellStyle name="Comma 2 2 6 3 2" xfId="4456" xr:uid="{888A0046-346B-462B-8A11-48B8DA133C99}"/>
    <cellStyle name="Comma 2 2 6 4" xfId="3376" xr:uid="{92CD2740-7E31-4435-8950-89DEBD30FDD1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3" xfId="3647" xr:uid="{F0823942-3579-4C6A-B3FA-BEC40F80DA2B}"/>
    <cellStyle name="Comma 2 2 8" xfId="1400" xr:uid="{00000000-0005-0000-0000-0000FB030000}"/>
    <cellStyle name="Comma 2 2 8 2" xfId="4189" xr:uid="{AB29D5CB-3906-4661-9694-18E6450088FC}"/>
    <cellStyle name="Comma 2 2 9" xfId="2481" xr:uid="{00000000-0005-0000-0000-0000FC030000}"/>
    <cellStyle name="Comma 2 2 9 2" xfId="5270" xr:uid="{55D24078-8118-47E3-ACA8-9A1FD0A6348F}"/>
    <cellStyle name="Comma 2 3" xfId="44" xr:uid="{00000000-0005-0000-0000-0000FD030000}"/>
    <cellStyle name="Comma 2 3 10" xfId="2837" xr:uid="{3004E0B2-31CE-4F8E-A0AF-C962F4208571}"/>
    <cellStyle name="Comma 2 3 2" xfId="73" xr:uid="{00000000-0005-0000-0000-0000FE030000}"/>
    <cellStyle name="Comma 2 3 2 2" xfId="135" xr:uid="{00000000-0005-0000-0000-0000FF030000}"/>
    <cellStyle name="Comma 2 3 2 2 2" xfId="261" xr:uid="{00000000-0005-0000-0000-000000040000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3" xfId="4135" xr:uid="{D03299E6-EA28-400B-A8E1-7A39FADA69F4}"/>
    <cellStyle name="Comma 2 3 2 2 2 2 3" xfId="1888" xr:uid="{00000000-0005-0000-0000-000004040000}"/>
    <cellStyle name="Comma 2 3 2 2 2 2 3 2" xfId="4677" xr:uid="{9B835049-CF8E-468C-8A6B-476A1F51C863}"/>
    <cellStyle name="Comma 2 3 2 2 2 2 4" xfId="3597" xr:uid="{D2167762-856B-4340-808F-E37FB131C111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3" xfId="3868" xr:uid="{8880A861-9B68-4BA8-A9C6-F910B68977C6}"/>
    <cellStyle name="Comma 2 3 2 2 2 4" xfId="1621" xr:uid="{00000000-0005-0000-0000-000007040000}"/>
    <cellStyle name="Comma 2 3 2 2 2 4 2" xfId="4410" xr:uid="{AC08E042-485F-4468-BD2C-A1B54CF96781}"/>
    <cellStyle name="Comma 2 3 2 2 2 5" xfId="2702" xr:uid="{00000000-0005-0000-0000-000008040000}"/>
    <cellStyle name="Comma 2 3 2 2 2 5 2" xfId="5491" xr:uid="{AE2EFFC4-4E91-4D13-9574-81578F71CC27}"/>
    <cellStyle name="Comma 2 3 2 2 2 6" xfId="541" xr:uid="{00000000-0005-0000-0000-000009040000}"/>
    <cellStyle name="Comma 2 3 2 2 2 6 2" xfId="3330" xr:uid="{922552D7-B5B8-46B1-B9FC-53E8A99722B4}"/>
    <cellStyle name="Comma 2 3 2 2 2 7" xfId="3054" xr:uid="{7B71EF1B-5A43-40F8-993C-96336D83476E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3" xfId="4009" xr:uid="{01EA3596-D21F-482F-8BF5-BC6B8F70DEE5}"/>
    <cellStyle name="Comma 2 3 2 2 3 3" xfId="1762" xr:uid="{00000000-0005-0000-0000-00000D040000}"/>
    <cellStyle name="Comma 2 3 2 2 3 3 2" xfId="4551" xr:uid="{F4EED51A-4374-4938-B429-7FE87F117725}"/>
    <cellStyle name="Comma 2 3 2 2 3 4" xfId="3471" xr:uid="{54722132-8EC7-4E69-9F80-7EF84274A116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3" xfId="3742" xr:uid="{187C794F-9544-4638-B03B-42CCA70EA01A}"/>
    <cellStyle name="Comma 2 3 2 2 5" xfId="1495" xr:uid="{00000000-0005-0000-0000-000010040000}"/>
    <cellStyle name="Comma 2 3 2 2 5 2" xfId="4284" xr:uid="{0DBEC248-2403-48D1-B56E-2BD7CE554E49}"/>
    <cellStyle name="Comma 2 3 2 2 6" xfId="2576" xr:uid="{00000000-0005-0000-0000-000011040000}"/>
    <cellStyle name="Comma 2 3 2 2 6 2" xfId="5365" xr:uid="{11B3FFD3-74E3-4623-9540-B0E0367E72E7}"/>
    <cellStyle name="Comma 2 3 2 2 7" xfId="415" xr:uid="{00000000-0005-0000-0000-000012040000}"/>
    <cellStyle name="Comma 2 3 2 2 7 2" xfId="3204" xr:uid="{98049EA7-085B-4605-A808-46A80E1F29CE}"/>
    <cellStyle name="Comma 2 3 2 2 8" xfId="2928" xr:uid="{4C3E3824-C4DE-4169-9BE7-A7E23CF3FECF}"/>
    <cellStyle name="Comma 2 3 2 3" xfId="197" xr:uid="{00000000-0005-0000-0000-000013040000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3" xfId="4071" xr:uid="{D8907E1A-36D0-4A81-B8C3-D56B484DD218}"/>
    <cellStyle name="Comma 2 3 2 3 2 3" xfId="1824" xr:uid="{00000000-0005-0000-0000-000017040000}"/>
    <cellStyle name="Comma 2 3 2 3 2 3 2" xfId="4613" xr:uid="{3F889FB9-5F6C-4983-AE22-83A0AF5C1525}"/>
    <cellStyle name="Comma 2 3 2 3 2 4" xfId="3533" xr:uid="{39D55044-D1AF-42B8-AB82-7A9D6DD8DF3A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3" xfId="3804" xr:uid="{45A5719F-6E9F-4CCE-A39C-D88555BE022E}"/>
    <cellStyle name="Comma 2 3 2 3 4" xfId="1557" xr:uid="{00000000-0005-0000-0000-00001A040000}"/>
    <cellStyle name="Comma 2 3 2 3 4 2" xfId="4346" xr:uid="{B03F1C9B-45D4-402B-9261-05294B7F7431}"/>
    <cellStyle name="Comma 2 3 2 3 5" xfId="2638" xr:uid="{00000000-0005-0000-0000-00001B040000}"/>
    <cellStyle name="Comma 2 3 2 3 5 2" xfId="5427" xr:uid="{D696B622-D246-45D3-90A7-14A9CD351F03}"/>
    <cellStyle name="Comma 2 3 2 3 6" xfId="477" xr:uid="{00000000-0005-0000-0000-00001C040000}"/>
    <cellStyle name="Comma 2 3 2 3 6 2" xfId="3266" xr:uid="{89F220CA-E4A7-447E-80E2-118CE40559E7}"/>
    <cellStyle name="Comma 2 3 2 3 7" xfId="2990" xr:uid="{086EE65E-5204-4AB1-A451-63A5A2AF3F95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3" xfId="3947" xr:uid="{FE7B252C-E79A-488B-B76F-C9D82CB8E794}"/>
    <cellStyle name="Comma 2 3 2 4 3" xfId="1700" xr:uid="{00000000-0005-0000-0000-000020040000}"/>
    <cellStyle name="Comma 2 3 2 4 3 2" xfId="4489" xr:uid="{E7024FA7-4E2F-47F1-B679-988DF90B7A13}"/>
    <cellStyle name="Comma 2 3 2 4 4" xfId="3409" xr:uid="{92A22923-DB48-420D-8DAB-53117F3822F8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3" xfId="3680" xr:uid="{C0246E33-B513-4A26-96F3-88D4D3B8A43D}"/>
    <cellStyle name="Comma 2 3 2 6" xfId="1433" xr:uid="{00000000-0005-0000-0000-000023040000}"/>
    <cellStyle name="Comma 2 3 2 6 2" xfId="4222" xr:uid="{89D07CA2-AF72-442D-B620-1C3806BD90F6}"/>
    <cellStyle name="Comma 2 3 2 7" xfId="2514" xr:uid="{00000000-0005-0000-0000-000024040000}"/>
    <cellStyle name="Comma 2 3 2 7 2" xfId="5303" xr:uid="{3D019C76-E66A-4723-A0CA-E48A5960FB4C}"/>
    <cellStyle name="Comma 2 3 2 8" xfId="353" xr:uid="{00000000-0005-0000-0000-000025040000}"/>
    <cellStyle name="Comma 2 3 2 8 2" xfId="3142" xr:uid="{1AB03377-603A-49D9-BFBB-6DBA2111BF55}"/>
    <cellStyle name="Comma 2 3 2 9" xfId="2866" xr:uid="{799266A4-A1CC-4871-82B0-8193E79B07A2}"/>
    <cellStyle name="Comma 2 3 3" xfId="103" xr:uid="{00000000-0005-0000-0000-000026040000}"/>
    <cellStyle name="Comma 2 3 3 2" xfId="229" xr:uid="{00000000-0005-0000-0000-000027040000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3" xfId="4103" xr:uid="{2368DCD5-4EA7-43BC-B5E8-40075479B5CF}"/>
    <cellStyle name="Comma 2 3 3 2 2 3" xfId="1856" xr:uid="{00000000-0005-0000-0000-00002B040000}"/>
    <cellStyle name="Comma 2 3 3 2 2 3 2" xfId="4645" xr:uid="{029F1765-4150-476B-AA75-E224326CCFED}"/>
    <cellStyle name="Comma 2 3 3 2 2 4" xfId="3565" xr:uid="{A734C8B8-A26A-4575-86C7-DBF94B5E8C5D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3" xfId="3836" xr:uid="{0AFC8493-FAB1-469B-AD63-BC496EA44FE7}"/>
    <cellStyle name="Comma 2 3 3 2 4" xfId="1589" xr:uid="{00000000-0005-0000-0000-00002E040000}"/>
    <cellStyle name="Comma 2 3 3 2 4 2" xfId="4378" xr:uid="{BDA42A83-CB9E-414F-944A-16E780A62868}"/>
    <cellStyle name="Comma 2 3 3 2 5" xfId="2670" xr:uid="{00000000-0005-0000-0000-00002F040000}"/>
    <cellStyle name="Comma 2 3 3 2 5 2" xfId="5459" xr:uid="{5502D33A-4916-4A13-8924-B43E630C2BAD}"/>
    <cellStyle name="Comma 2 3 3 2 6" xfId="509" xr:uid="{00000000-0005-0000-0000-000030040000}"/>
    <cellStyle name="Comma 2 3 3 2 6 2" xfId="3298" xr:uid="{DE916597-69F5-4E92-A7C3-09E7195C64D5}"/>
    <cellStyle name="Comma 2 3 3 2 7" xfId="3022" xr:uid="{703F3B21-F37F-4F68-8BA8-044D5C2CAAB3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3" xfId="3977" xr:uid="{E4584A41-35FF-4F17-92D1-7192213F4A6B}"/>
    <cellStyle name="Comma 2 3 3 3 3" xfId="1730" xr:uid="{00000000-0005-0000-0000-000034040000}"/>
    <cellStyle name="Comma 2 3 3 3 3 2" xfId="4519" xr:uid="{09D4B042-6B60-40E2-98FB-FE9B635FB206}"/>
    <cellStyle name="Comma 2 3 3 3 4" xfId="3439" xr:uid="{E2E3C438-1E9C-4F11-9D61-2F28588DC758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3" xfId="3710" xr:uid="{FEE5E355-D067-4CE3-AFB0-B53F28F49F81}"/>
    <cellStyle name="Comma 2 3 3 5" xfId="1463" xr:uid="{00000000-0005-0000-0000-000037040000}"/>
    <cellStyle name="Comma 2 3 3 5 2" xfId="4252" xr:uid="{C39AAE20-8D85-4D2A-8589-FF64C2605E2E}"/>
    <cellStyle name="Comma 2 3 3 6" xfId="2544" xr:uid="{00000000-0005-0000-0000-000038040000}"/>
    <cellStyle name="Comma 2 3 3 6 2" xfId="5333" xr:uid="{489FB1E4-5D8F-4445-B0A7-D01F29DE99A2}"/>
    <cellStyle name="Comma 2 3 3 7" xfId="383" xr:uid="{00000000-0005-0000-0000-000039040000}"/>
    <cellStyle name="Comma 2 3 3 7 2" xfId="3172" xr:uid="{027820B7-E8B7-4BB8-B22A-33257D780A5A}"/>
    <cellStyle name="Comma 2 3 3 8" xfId="2896" xr:uid="{90DACB6A-E57F-4875-9974-B3F0560E5B3C}"/>
    <cellStyle name="Comma 2 3 4" xfId="165" xr:uid="{00000000-0005-0000-0000-00003A040000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3" xfId="4039" xr:uid="{4B27197F-2E63-4A54-A63C-CD4492B3A0F2}"/>
    <cellStyle name="Comma 2 3 4 2 3" xfId="1792" xr:uid="{00000000-0005-0000-0000-00003E040000}"/>
    <cellStyle name="Comma 2 3 4 2 3 2" xfId="4581" xr:uid="{B6BB4FB1-2C43-4795-9B41-CF2E2A2BC75D}"/>
    <cellStyle name="Comma 2 3 4 2 4" xfId="3501" xr:uid="{4A580813-9BDA-44B3-9833-3B1696DFEFB3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3" xfId="3772" xr:uid="{A591B6FF-514D-44BB-AD94-878F0E4901D4}"/>
    <cellStyle name="Comma 2 3 4 4" xfId="1525" xr:uid="{00000000-0005-0000-0000-000041040000}"/>
    <cellStyle name="Comma 2 3 4 4 2" xfId="4314" xr:uid="{1BFA15BC-EF15-4AB6-8A8D-BC3CD5BD5FEC}"/>
    <cellStyle name="Comma 2 3 4 5" xfId="2606" xr:uid="{00000000-0005-0000-0000-000042040000}"/>
    <cellStyle name="Comma 2 3 4 5 2" xfId="5395" xr:uid="{886728D1-59D4-4E60-B671-66D374A64013}"/>
    <cellStyle name="Comma 2 3 4 6" xfId="445" xr:uid="{00000000-0005-0000-0000-000043040000}"/>
    <cellStyle name="Comma 2 3 4 6 2" xfId="3234" xr:uid="{D36A96B0-94AC-486C-AEFB-CD62FF3AFC0C}"/>
    <cellStyle name="Comma 2 3 4 7" xfId="2958" xr:uid="{BE3788F3-454D-4521-AF1B-EE27397365F6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3" xfId="3918" xr:uid="{3607C9CA-0F54-49D8-A111-3277AF030E4D}"/>
    <cellStyle name="Comma 2 3 5 3" xfId="1671" xr:uid="{00000000-0005-0000-0000-000047040000}"/>
    <cellStyle name="Comma 2 3 5 3 2" xfId="4460" xr:uid="{207C8EEF-DB8D-44A9-8842-CDD7EDE0BF9D}"/>
    <cellStyle name="Comma 2 3 5 4" xfId="3380" xr:uid="{9FF6DF00-076D-4231-BB4E-41C8A936CB29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3" xfId="3651" xr:uid="{D106FC98-5F9D-4AF6-98FC-7B1E0AB5653E}"/>
    <cellStyle name="Comma 2 3 7" xfId="1404" xr:uid="{00000000-0005-0000-0000-00004A040000}"/>
    <cellStyle name="Comma 2 3 7 2" xfId="4193" xr:uid="{F1FE9521-98F3-4806-A4A4-15A300970193}"/>
    <cellStyle name="Comma 2 3 8" xfId="2485" xr:uid="{00000000-0005-0000-0000-00004B040000}"/>
    <cellStyle name="Comma 2 3 8 2" xfId="5274" xr:uid="{E77FBC24-3B8F-494A-A60D-29F639412574}"/>
    <cellStyle name="Comma 2 3 9" xfId="324" xr:uid="{00000000-0005-0000-0000-00004C040000}"/>
    <cellStyle name="Comma 2 3 9 2" xfId="3113" xr:uid="{73B54C92-19D8-4858-8535-AE301F2A42C7}"/>
    <cellStyle name="Comma 2 4" xfId="58" xr:uid="{00000000-0005-0000-0000-00004D040000}"/>
    <cellStyle name="Comma 2 4 2" xfId="120" xr:uid="{00000000-0005-0000-0000-00004E040000}"/>
    <cellStyle name="Comma 2 4 2 2" xfId="246" xr:uid="{00000000-0005-0000-0000-00004F040000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3" xfId="4120" xr:uid="{A7EA6522-C2F0-49E0-9248-15230EF230C1}"/>
    <cellStyle name="Comma 2 4 2 2 2 3" xfId="1873" xr:uid="{00000000-0005-0000-0000-000053040000}"/>
    <cellStyle name="Comma 2 4 2 2 2 3 2" xfId="4662" xr:uid="{C32E7B01-BA16-41E8-ADB8-E822AF42F693}"/>
    <cellStyle name="Comma 2 4 2 2 2 4" xfId="3582" xr:uid="{3E68B866-503E-4C55-87C7-1BD5C4930E23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3" xfId="3853" xr:uid="{94A869D5-999D-4205-A450-3E36454F5654}"/>
    <cellStyle name="Comma 2 4 2 2 4" xfId="1606" xr:uid="{00000000-0005-0000-0000-000056040000}"/>
    <cellStyle name="Comma 2 4 2 2 4 2" xfId="4395" xr:uid="{9049B4D0-8644-4936-9A92-5172E5C87E6C}"/>
    <cellStyle name="Comma 2 4 2 2 5" xfId="2687" xr:uid="{00000000-0005-0000-0000-000057040000}"/>
    <cellStyle name="Comma 2 4 2 2 5 2" xfId="5476" xr:uid="{53910042-2265-4545-8B17-A7790C82F7AF}"/>
    <cellStyle name="Comma 2 4 2 2 6" xfId="526" xr:uid="{00000000-0005-0000-0000-000058040000}"/>
    <cellStyle name="Comma 2 4 2 2 6 2" xfId="3315" xr:uid="{7F7353E9-BBFE-4808-A96C-DAA20AD44100}"/>
    <cellStyle name="Comma 2 4 2 2 7" xfId="3039" xr:uid="{1E339496-718C-41F6-B9DB-C814FCDC1379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3" xfId="3994" xr:uid="{309E02BD-268C-4DFC-AE0C-B138BAC09480}"/>
    <cellStyle name="Comma 2 4 2 3 3" xfId="1747" xr:uid="{00000000-0005-0000-0000-00005C040000}"/>
    <cellStyle name="Comma 2 4 2 3 3 2" xfId="4536" xr:uid="{95064F42-9380-4495-B191-2B2871860474}"/>
    <cellStyle name="Comma 2 4 2 3 4" xfId="3456" xr:uid="{9D986EB9-228B-409A-BDFB-41971D5A1FC3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3" xfId="3727" xr:uid="{53EB9DEF-9001-4514-938F-DA80D6CEE93B}"/>
    <cellStyle name="Comma 2 4 2 5" xfId="1480" xr:uid="{00000000-0005-0000-0000-00005F040000}"/>
    <cellStyle name="Comma 2 4 2 5 2" xfId="4269" xr:uid="{FFEDF822-2156-43B2-803B-30D2AD6216B4}"/>
    <cellStyle name="Comma 2 4 2 6" xfId="2561" xr:uid="{00000000-0005-0000-0000-000060040000}"/>
    <cellStyle name="Comma 2 4 2 6 2" xfId="5350" xr:uid="{E402BBB3-5C24-4234-860E-CE6482383ABB}"/>
    <cellStyle name="Comma 2 4 2 7" xfId="400" xr:uid="{00000000-0005-0000-0000-000061040000}"/>
    <cellStyle name="Comma 2 4 2 7 2" xfId="3189" xr:uid="{954A27D0-B6FD-4159-BF81-5CC2B2BD3A1E}"/>
    <cellStyle name="Comma 2 4 2 8" xfId="2913" xr:uid="{813C179C-CE27-4387-993A-7E7B35C214C5}"/>
    <cellStyle name="Comma 2 4 3" xfId="182" xr:uid="{00000000-0005-0000-0000-000062040000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3" xfId="4056" xr:uid="{6FF68503-9863-4054-923A-3684C18FBC64}"/>
    <cellStyle name="Comma 2 4 3 2 3" xfId="1809" xr:uid="{00000000-0005-0000-0000-000066040000}"/>
    <cellStyle name="Comma 2 4 3 2 3 2" xfId="4598" xr:uid="{C85F759C-EF8C-47E0-947A-EB6C12717B3C}"/>
    <cellStyle name="Comma 2 4 3 2 4" xfId="3518" xr:uid="{2B2780EF-9FC1-461E-9809-5FC2F3A1D179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3" xfId="3789" xr:uid="{9B8CC637-9838-46F0-8D82-DB76789AABC2}"/>
    <cellStyle name="Comma 2 4 3 4" xfId="1542" xr:uid="{00000000-0005-0000-0000-000069040000}"/>
    <cellStyle name="Comma 2 4 3 4 2" xfId="4331" xr:uid="{F14A3D02-BEBA-490E-9400-988A444E8CB4}"/>
    <cellStyle name="Comma 2 4 3 5" xfId="2623" xr:uid="{00000000-0005-0000-0000-00006A040000}"/>
    <cellStyle name="Comma 2 4 3 5 2" xfId="5412" xr:uid="{B7341997-A730-4DBC-BEEA-FA4CC04B7F8E}"/>
    <cellStyle name="Comma 2 4 3 6" xfId="462" xr:uid="{00000000-0005-0000-0000-00006B040000}"/>
    <cellStyle name="Comma 2 4 3 6 2" xfId="3251" xr:uid="{188FF639-8E7F-403E-948E-6D3232D5B565}"/>
    <cellStyle name="Comma 2 4 3 7" xfId="2975" xr:uid="{80017342-B284-4F5D-AD25-0AEE857E105A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3" xfId="3932" xr:uid="{D4657FA4-68F8-463F-8B18-800352FFF8F1}"/>
    <cellStyle name="Comma 2 4 4 3" xfId="1685" xr:uid="{00000000-0005-0000-0000-00006F040000}"/>
    <cellStyle name="Comma 2 4 4 3 2" xfId="4474" xr:uid="{0D7A4075-0DD3-4EF0-B1C0-70B8A5DFBB95}"/>
    <cellStyle name="Comma 2 4 4 4" xfId="3394" xr:uid="{EFAC05B7-80CC-4C8A-9BBA-4618DF252249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3" xfId="3665" xr:uid="{67E17148-CBAB-47D8-8297-703FC96598E2}"/>
    <cellStyle name="Comma 2 4 6" xfId="1418" xr:uid="{00000000-0005-0000-0000-000072040000}"/>
    <cellStyle name="Comma 2 4 6 2" xfId="4207" xr:uid="{15A7D3C7-FF7C-4233-95FD-69811AF0DC3B}"/>
    <cellStyle name="Comma 2 4 7" xfId="2499" xr:uid="{00000000-0005-0000-0000-000073040000}"/>
    <cellStyle name="Comma 2 4 7 2" xfId="5288" xr:uid="{54A841B6-001D-43F2-9499-1AF6B7444D59}"/>
    <cellStyle name="Comma 2 4 8" xfId="338" xr:uid="{00000000-0005-0000-0000-000074040000}"/>
    <cellStyle name="Comma 2 4 8 2" xfId="3127" xr:uid="{964F88C7-F182-4901-AEC4-ADDF6CFAF37F}"/>
    <cellStyle name="Comma 2 4 9" xfId="2851" xr:uid="{88E885AE-2B10-4718-A191-DF72B9886CE4}"/>
    <cellStyle name="Comma 2 5" xfId="88" xr:uid="{00000000-0005-0000-0000-000075040000}"/>
    <cellStyle name="Comma 2 5 2" xfId="214" xr:uid="{00000000-0005-0000-0000-000076040000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3" xfId="4088" xr:uid="{00A8D8E5-2972-4466-8189-89BBC21D6D80}"/>
    <cellStyle name="Comma 2 5 2 2 3" xfId="1841" xr:uid="{00000000-0005-0000-0000-00007A040000}"/>
    <cellStyle name="Comma 2 5 2 2 3 2" xfId="4630" xr:uid="{F6B1AC78-EEF6-4904-8DBD-F5F54BFAE070}"/>
    <cellStyle name="Comma 2 5 2 2 4" xfId="3550" xr:uid="{DBFAC522-50FC-4038-ADDB-6112886BB3B4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3" xfId="3821" xr:uid="{FC8BEC47-E88C-4B87-A163-20D1E70F027B}"/>
    <cellStyle name="Comma 2 5 2 4" xfId="1574" xr:uid="{00000000-0005-0000-0000-00007D040000}"/>
    <cellStyle name="Comma 2 5 2 4 2" xfId="4363" xr:uid="{16639ECE-25D0-4D59-8ADE-2B720ACCD1A7}"/>
    <cellStyle name="Comma 2 5 2 5" xfId="2655" xr:uid="{00000000-0005-0000-0000-00007E040000}"/>
    <cellStyle name="Comma 2 5 2 5 2" xfId="5444" xr:uid="{4C04F181-A824-4140-9AE8-68E5E1B2779A}"/>
    <cellStyle name="Comma 2 5 2 6" xfId="494" xr:uid="{00000000-0005-0000-0000-00007F040000}"/>
    <cellStyle name="Comma 2 5 2 6 2" xfId="3283" xr:uid="{692DDDBF-BED7-453B-BF36-4606E18B6E06}"/>
    <cellStyle name="Comma 2 5 2 7" xfId="3007" xr:uid="{DECA51EC-D827-4B97-9D03-0C7667F24E58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3" xfId="3962" xr:uid="{B304690B-1EE0-4E52-AFD0-486C341AAB30}"/>
    <cellStyle name="Comma 2 5 3 3" xfId="1715" xr:uid="{00000000-0005-0000-0000-000083040000}"/>
    <cellStyle name="Comma 2 5 3 3 2" xfId="4504" xr:uid="{CB0E5785-3429-480F-ABA6-118BBC7A69C7}"/>
    <cellStyle name="Comma 2 5 3 4" xfId="3424" xr:uid="{BF44AF71-5F2A-4F9D-AAB9-A451CC1E1C51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3" xfId="3695" xr:uid="{3E4ABB31-0F6A-4432-B30D-0DF8127B191F}"/>
    <cellStyle name="Comma 2 5 5" xfId="1448" xr:uid="{00000000-0005-0000-0000-000086040000}"/>
    <cellStyle name="Comma 2 5 5 2" xfId="4237" xr:uid="{B1DC4F92-5215-4856-B115-259B1F0D5A75}"/>
    <cellStyle name="Comma 2 5 6" xfId="2529" xr:uid="{00000000-0005-0000-0000-000087040000}"/>
    <cellStyle name="Comma 2 5 6 2" xfId="5318" xr:uid="{760399CD-6209-4E69-949C-C1E8736B5150}"/>
    <cellStyle name="Comma 2 5 7" xfId="368" xr:uid="{00000000-0005-0000-0000-000088040000}"/>
    <cellStyle name="Comma 2 5 7 2" xfId="3157" xr:uid="{BB3B37C6-5690-474C-8DEB-84F18FC7A5C9}"/>
    <cellStyle name="Comma 2 5 8" xfId="2881" xr:uid="{860834CC-99C8-4678-A353-1573DE063102}"/>
    <cellStyle name="Comma 2 6" xfId="150" xr:uid="{00000000-0005-0000-0000-000089040000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3" xfId="4024" xr:uid="{E31F8E02-A9E2-4802-B5E5-E585B36E9D79}"/>
    <cellStyle name="Comma 2 6 2 3" xfId="1777" xr:uid="{00000000-0005-0000-0000-00008D040000}"/>
    <cellStyle name="Comma 2 6 2 3 2" xfId="4566" xr:uid="{C5E41688-4BDF-42BE-8A0D-9A1A7F922372}"/>
    <cellStyle name="Comma 2 6 2 4" xfId="3486" xr:uid="{6A806118-AC5E-4C41-BF30-D18A07B21259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3" xfId="3757" xr:uid="{6CD4ABC7-733B-443C-847F-D62399AB19C7}"/>
    <cellStyle name="Comma 2 6 4" xfId="1510" xr:uid="{00000000-0005-0000-0000-000090040000}"/>
    <cellStyle name="Comma 2 6 4 2" xfId="4299" xr:uid="{215EB7B3-8681-4C57-B91C-3393B71036E9}"/>
    <cellStyle name="Comma 2 6 5" xfId="2591" xr:uid="{00000000-0005-0000-0000-000091040000}"/>
    <cellStyle name="Comma 2 6 5 2" xfId="5380" xr:uid="{EE2E1BF0-D583-42D9-B708-F8DBFAD7F404}"/>
    <cellStyle name="Comma 2 6 6" xfId="430" xr:uid="{00000000-0005-0000-0000-000092040000}"/>
    <cellStyle name="Comma 2 6 6 2" xfId="3219" xr:uid="{E9847D8C-4FA9-4BCD-A3D6-68F75351CE38}"/>
    <cellStyle name="Comma 2 6 7" xfId="2943" xr:uid="{DEFA63A4-300F-4455-A705-1E04152AB296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3" xfId="3893" xr:uid="{97A2CFDB-F2AD-4753-8A0D-54E28137F7EC}"/>
    <cellStyle name="Comma 2 7 3" xfId="1646" xr:uid="{00000000-0005-0000-0000-000096040000}"/>
    <cellStyle name="Comma 2 7 3 2" xfId="4435" xr:uid="{C8AFBE4B-8FCC-4F7E-88AB-6F5080CBD953}"/>
    <cellStyle name="Comma 2 7 4" xfId="3355" xr:uid="{2FFE4190-BE7A-46B5-80EF-16ADD8728202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3" xfId="4159" xr:uid="{131CA87B-B779-4625-8DDD-CD8EBC360FD9}"/>
    <cellStyle name="Comma 2 8 3" xfId="1912" xr:uid="{00000000-0005-0000-0000-00009A040000}"/>
    <cellStyle name="Comma 2 8 3 2" xfId="4701" xr:uid="{5E2746D7-9D77-4131-915D-6602A64CFD87}"/>
    <cellStyle name="Comma 2 8 4" xfId="3621" xr:uid="{C079B742-A55F-4D42-A5A2-1416F2DDF50D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3" xfId="4161" xr:uid="{21E7BE50-618E-4DA7-BD76-E344B40669E7}"/>
    <cellStyle name="Comma 2 9 3" xfId="1914" xr:uid="{00000000-0005-0000-0000-00009E040000}"/>
    <cellStyle name="Comma 2 9 3 2" xfId="4703" xr:uid="{2A0F4776-B180-4EB5-BB45-9EFE10C466A5}"/>
    <cellStyle name="Comma 2 9 4" xfId="3623" xr:uid="{819CED11-07E6-4606-94A1-DEC97C078FDF}"/>
    <cellStyle name="Comma 20" xfId="11" xr:uid="{00000000-0005-0000-0000-00009F040000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3" xfId="3901" xr:uid="{5F11E73A-D944-42C4-8A66-55F7D031D9F0}"/>
    <cellStyle name="Comma 20 2 3" xfId="1654" xr:uid="{00000000-0005-0000-0000-0000A3040000}"/>
    <cellStyle name="Comma 20 2 3 2" xfId="4443" xr:uid="{C9A3FBBF-658E-4558-A1EE-0879E4F00CA2}"/>
    <cellStyle name="Comma 20 2 4" xfId="3363" xr:uid="{B9FE93EB-4D90-4A63-BAA9-F6904EFE252F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3" xfId="3634" xr:uid="{10F5D7C7-4CC6-4274-8621-1DD28F0FEE94}"/>
    <cellStyle name="Comma 20 4" xfId="1387" xr:uid="{00000000-0005-0000-0000-0000A6040000}"/>
    <cellStyle name="Comma 20 4 2" xfId="4176" xr:uid="{DAD2E71B-31B8-4523-BDA9-59FBCEF65EA2}"/>
    <cellStyle name="Comma 20 5" xfId="2468" xr:uid="{00000000-0005-0000-0000-0000A7040000}"/>
    <cellStyle name="Comma 20 5 2" xfId="5257" xr:uid="{744B7263-FDC5-44A9-962A-AAECC23B8ADA}"/>
    <cellStyle name="Comma 20 6" xfId="307" xr:uid="{00000000-0005-0000-0000-0000A8040000}"/>
    <cellStyle name="Comma 20 6 2" xfId="3096" xr:uid="{898F2BB6-0DEA-42C4-8B03-E51BFC24479E}"/>
    <cellStyle name="Comma 20 7" xfId="2820" xr:uid="{BCE4EE9C-E80C-4793-97A4-DF325FD1CBD7}"/>
    <cellStyle name="Comma 21" xfId="281" xr:uid="{00000000-0005-0000-0000-0000A9040000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3" xfId="4154" xr:uid="{0C337198-5B18-431E-902A-4B30E8E0A4D2}"/>
    <cellStyle name="Comma 21 2 3" xfId="1907" xr:uid="{00000000-0005-0000-0000-0000AD040000}"/>
    <cellStyle name="Comma 21 2 3 2" xfId="4696" xr:uid="{4629F424-D459-4C0B-B084-435A520A437B}"/>
    <cellStyle name="Comma 21 2 4" xfId="3616" xr:uid="{872BB73B-47A9-4A08-A41D-76084E869FA3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3" xfId="3887" xr:uid="{60E53625-9D7D-4242-9C2C-54C08A17A1AF}"/>
    <cellStyle name="Comma 21 4" xfId="1640" xr:uid="{00000000-0005-0000-0000-0000B0040000}"/>
    <cellStyle name="Comma 21 4 2" xfId="4429" xr:uid="{089CABF1-0582-427A-8EE0-D1B08A8C46F9}"/>
    <cellStyle name="Comma 21 5" xfId="2721" xr:uid="{00000000-0005-0000-0000-0000B1040000}"/>
    <cellStyle name="Comma 21 5 2" xfId="5510" xr:uid="{2841FB11-B17B-436F-9EE6-CD0723139DE1}"/>
    <cellStyle name="Comma 21 6" xfId="560" xr:uid="{00000000-0005-0000-0000-0000B2040000}"/>
    <cellStyle name="Comma 21 6 2" xfId="3349" xr:uid="{43AB364D-157D-4407-A72A-B940EE2ED02F}"/>
    <cellStyle name="Comma 21 7" xfId="3073" xr:uid="{1F8AF154-B6B8-412A-82A3-4A88A81EB6BB}"/>
    <cellStyle name="Comma 22" xfId="283" xr:uid="{00000000-0005-0000-0000-0000B3040000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3" xfId="4155" xr:uid="{25756EAA-2B89-4ACC-98EC-34AA7933393B}"/>
    <cellStyle name="Comma 22 2 3" xfId="1908" xr:uid="{00000000-0005-0000-0000-0000B7040000}"/>
    <cellStyle name="Comma 22 2 3 2" xfId="4697" xr:uid="{DFDA216A-3B3B-4A0B-92F1-6B2BBA2D5DFE}"/>
    <cellStyle name="Comma 22 2 4" xfId="3617" xr:uid="{5DAB024F-1C2D-4534-87CE-E502B908A8A2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3" xfId="3888" xr:uid="{2A07B4A0-A4B0-4152-A05B-19150C35A5EA}"/>
    <cellStyle name="Comma 22 4" xfId="1641" xr:uid="{00000000-0005-0000-0000-0000BA040000}"/>
    <cellStyle name="Comma 22 4 2" xfId="4430" xr:uid="{D2E8AF9E-E0DF-4364-8F49-DE477BBB5F65}"/>
    <cellStyle name="Comma 22 5" xfId="2722" xr:uid="{00000000-0005-0000-0000-0000BB040000}"/>
    <cellStyle name="Comma 22 5 2" xfId="5511" xr:uid="{729EFE46-76E3-4CCC-AB33-16DB98EE767E}"/>
    <cellStyle name="Comma 22 6" xfId="561" xr:uid="{00000000-0005-0000-0000-0000BC040000}"/>
    <cellStyle name="Comma 22 6 2" xfId="3350" xr:uid="{DDB66121-8613-490C-9F79-C4DA6B11160A}"/>
    <cellStyle name="Comma 22 7" xfId="3074" xr:uid="{A60D17D5-CE92-4F8E-8547-2B2FF1EC16CE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3" xfId="4156" xr:uid="{BB8EA938-2CE9-4255-97A3-DD23BAEFB047}"/>
    <cellStyle name="Comma 23 2 3" xfId="1909" xr:uid="{00000000-0005-0000-0000-0000C1040000}"/>
    <cellStyle name="Comma 23 2 3 2" xfId="4698" xr:uid="{59DC848D-5243-4E68-A472-DDB3EA61C84D}"/>
    <cellStyle name="Comma 23 2 4" xfId="3618" xr:uid="{F033F359-C7A0-405F-9EBC-1397FD9CE760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3" xfId="3889" xr:uid="{DA7E67FA-195C-4CD4-B982-6D56FB40360B}"/>
    <cellStyle name="Comma 23 4" xfId="1642" xr:uid="{00000000-0005-0000-0000-0000C4040000}"/>
    <cellStyle name="Comma 23 4 2" xfId="4431" xr:uid="{ADA8288B-E9DA-419C-A607-114D16C04548}"/>
    <cellStyle name="Comma 23 5" xfId="2723" xr:uid="{00000000-0005-0000-0000-0000C5040000}"/>
    <cellStyle name="Comma 23 5 2" xfId="5512" xr:uid="{2558E5AC-FD3D-4FEA-94A5-36184E3CB988}"/>
    <cellStyle name="Comma 23 6" xfId="562" xr:uid="{00000000-0005-0000-0000-0000C6040000}"/>
    <cellStyle name="Comma 23 6 2" xfId="3351" xr:uid="{3B11715A-8172-417C-A8C7-CCE924DDEDDE}"/>
    <cellStyle name="Comma 23 7" xfId="3075" xr:uid="{5B0D06AA-EAE3-495A-B17F-FFAC4475B5B0}"/>
    <cellStyle name="Comma 24" xfId="288" xr:uid="{00000000-0005-0000-0000-0000C7040000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3" xfId="4157" xr:uid="{33FC847E-F33C-4CD1-9204-988C5A385073}"/>
    <cellStyle name="Comma 24 2 3" xfId="1910" xr:uid="{00000000-0005-0000-0000-0000CB040000}"/>
    <cellStyle name="Comma 24 2 3 2" xfId="4699" xr:uid="{6A25BFB6-EE8C-4020-8595-209DD6ACC448}"/>
    <cellStyle name="Comma 24 2 4" xfId="3619" xr:uid="{BE233C3C-3A8D-4F6B-9AEC-B68F553F72BD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3" xfId="3890" xr:uid="{921C6A11-4E56-46E8-AF53-0A81D3EB3E6F}"/>
    <cellStyle name="Comma 24 4" xfId="1643" xr:uid="{00000000-0005-0000-0000-0000CE040000}"/>
    <cellStyle name="Comma 24 4 2" xfId="4432" xr:uid="{C089DCA1-6359-4534-9513-C3FEC0BCF6B2}"/>
    <cellStyle name="Comma 24 5" xfId="2725" xr:uid="{00000000-0005-0000-0000-0000CF040000}"/>
    <cellStyle name="Comma 24 5 2" xfId="5514" xr:uid="{47E7D2A6-285C-42CB-9A4E-E93ECCF4DFCE}"/>
    <cellStyle name="Comma 24 6" xfId="563" xr:uid="{00000000-0005-0000-0000-0000D0040000}"/>
    <cellStyle name="Comma 24 6 2" xfId="3352" xr:uid="{2137A839-C86E-43E2-A05F-24506B89CF4D}"/>
    <cellStyle name="Comma 24 7" xfId="3077" xr:uid="{0BD915E8-F5F3-481F-8F6A-E10C49C6C74B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3" xfId="3892" xr:uid="{24790810-58DC-4041-9B2E-3F9FC0CCF194}"/>
    <cellStyle name="Comma 25 3" xfId="1645" xr:uid="{00000000-0005-0000-0000-0000D4040000}"/>
    <cellStyle name="Comma 25 3 2" xfId="4434" xr:uid="{A2AAC243-E194-48D7-BCC6-AB414D78C518}"/>
    <cellStyle name="Comma 25 4" xfId="2459" xr:uid="{00000000-0005-0000-0000-0000D5040000}"/>
    <cellStyle name="Comma 25 4 2" xfId="5248" xr:uid="{D985D806-0ABD-421E-86BC-8EE49BB0B341}"/>
    <cellStyle name="Comma 25 5" xfId="565" xr:uid="{00000000-0005-0000-0000-0000D6040000}"/>
    <cellStyle name="Comma 25 5 2" xfId="3354" xr:uid="{AB6CE69A-C182-4458-BA48-3102F3956FF2}"/>
    <cellStyle name="Comma 25 6" xfId="3086" xr:uid="{EF5D9B37-8C5A-4699-AFA0-9939DFE9EAF6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3" xfId="3891" xr:uid="{A7991CFD-D162-4904-8D8A-CDE84E3F1C0D}"/>
    <cellStyle name="Comma 26 3" xfId="1644" xr:uid="{00000000-0005-0000-0000-0000DA040000}"/>
    <cellStyle name="Comma 26 3 2" xfId="4433" xr:uid="{40C3375E-E8A8-4E7D-BCE5-DD17AD569111}"/>
    <cellStyle name="Comma 26 4" xfId="2729" xr:uid="{00000000-0005-0000-0000-0000DB040000}"/>
    <cellStyle name="Comma 26 4 2" xfId="5518" xr:uid="{4A690F45-BDFC-4002-ABE1-CAB58F8CBB07}"/>
    <cellStyle name="Comma 26 5" xfId="564" xr:uid="{00000000-0005-0000-0000-0000DC040000}"/>
    <cellStyle name="Comma 26 5 2" xfId="3353" xr:uid="{21C8C5AD-579E-48D1-9C73-80AEACF67808}"/>
    <cellStyle name="Comma 26 6" xfId="3081" xr:uid="{2926A625-A682-491F-9690-65E2020386D7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3" xfId="4158" xr:uid="{3071010F-9F86-4DCA-85C6-078A3A06440F}"/>
    <cellStyle name="Comma 27 3" xfId="1911" xr:uid="{00000000-0005-0000-0000-0000E0040000}"/>
    <cellStyle name="Comma 27 3 2" xfId="4700" xr:uid="{57E5D5AB-AE66-4CB0-8276-FEBD85DD33C1}"/>
    <cellStyle name="Comma 27 4" xfId="3620" xr:uid="{277D2D9E-0929-40E7-AFCD-D06CA9EAD67B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3" xfId="4160" xr:uid="{ABB0A5D3-ED72-4D1F-B239-D4F7DD36C354}"/>
    <cellStyle name="Comma 28 3" xfId="1913" xr:uid="{00000000-0005-0000-0000-0000E4040000}"/>
    <cellStyle name="Comma 28 3 2" xfId="4702" xr:uid="{F39F6EE2-5F19-455F-B76F-8234BF2BADA9}"/>
    <cellStyle name="Comma 28 4" xfId="3622" xr:uid="{47EFD479-3F31-4128-A92B-20214C1ED715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3" xfId="4162" xr:uid="{82357952-A4E9-4459-B49C-B58B2DD15B21}"/>
    <cellStyle name="Comma 29 3" xfId="1915" xr:uid="{00000000-0005-0000-0000-0000E8040000}"/>
    <cellStyle name="Comma 29 3 2" xfId="4704" xr:uid="{A12CDF41-B54D-4665-BD35-B5BE0E770390}"/>
    <cellStyle name="Comma 29 4" xfId="2724" xr:uid="{00000000-0005-0000-0000-0000E9040000}"/>
    <cellStyle name="Comma 29 4 2" xfId="5513" xr:uid="{39398624-9A49-465B-85C9-1BB46387C838}"/>
    <cellStyle name="Comma 29 5" xfId="835" xr:uid="{00000000-0005-0000-0000-0000EA040000}"/>
    <cellStyle name="Comma 29 5 2" xfId="3624" xr:uid="{AB505831-ADE6-4DE0-8889-2439B6260443}"/>
    <cellStyle name="Comma 29 6" xfId="3076" xr:uid="{3C5209D4-4993-451A-8BBC-6D3A6C06E579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1" xfId="312" xr:uid="{00000000-0005-0000-0000-0000ED040000}"/>
    <cellStyle name="Comma 3 11 2" xfId="3101" xr:uid="{7517E077-6B17-4B7D-AEBF-013B7B93BB69}"/>
    <cellStyle name="Comma 3 12" xfId="2825" xr:uid="{1F519C12-6595-436F-9179-C019AFFC0D5F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1" xfId="2836" xr:uid="{C8D0F19F-A5BD-4C9D-BDDC-3EB5A7C6140F}"/>
    <cellStyle name="Comma 3 2 2" xfId="56" xr:uid="{00000000-0005-0000-0000-0000F0040000}"/>
    <cellStyle name="Comma 3 2 2 10" xfId="2849" xr:uid="{8C8168A5-3A07-45BF-B170-FD69345F6D63}"/>
    <cellStyle name="Comma 3 2 2 2" xfId="85" xr:uid="{00000000-0005-0000-0000-0000F1040000}"/>
    <cellStyle name="Comma 3 2 2 2 2" xfId="147" xr:uid="{00000000-0005-0000-0000-0000F2040000}"/>
    <cellStyle name="Comma 3 2 2 2 2 2" xfId="274" xr:uid="{00000000-0005-0000-0000-0000F3040000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3" xfId="4148" xr:uid="{E6545266-96BB-4BBE-B9FD-B6C79C0B06AF}"/>
    <cellStyle name="Comma 3 2 2 2 2 2 2 3" xfId="1901" xr:uid="{00000000-0005-0000-0000-0000F7040000}"/>
    <cellStyle name="Comma 3 2 2 2 2 2 2 3 2" xfId="4690" xr:uid="{7EC04990-14D9-4024-B32D-55DF666D3ACA}"/>
    <cellStyle name="Comma 3 2 2 2 2 2 2 4" xfId="3610" xr:uid="{3DB48F9C-DB59-4722-9B45-5A59037CA9E2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3" xfId="3881" xr:uid="{C718DF0B-FE81-4E18-80D8-4F2D8AACE522}"/>
    <cellStyle name="Comma 3 2 2 2 2 2 4" xfId="1634" xr:uid="{00000000-0005-0000-0000-0000FA040000}"/>
    <cellStyle name="Comma 3 2 2 2 2 2 4 2" xfId="4423" xr:uid="{A343C69F-6DED-4279-AF0F-0CCEE3D1C49D}"/>
    <cellStyle name="Comma 3 2 2 2 2 2 5" xfId="2715" xr:uid="{00000000-0005-0000-0000-0000FB040000}"/>
    <cellStyle name="Comma 3 2 2 2 2 2 5 2" xfId="5504" xr:uid="{9D11EC55-AAE5-4756-9A77-96EDDF7A9639}"/>
    <cellStyle name="Comma 3 2 2 2 2 2 6" xfId="554" xr:uid="{00000000-0005-0000-0000-0000FC040000}"/>
    <cellStyle name="Comma 3 2 2 2 2 2 6 2" xfId="3343" xr:uid="{23294FAD-D99E-4BF4-B2DE-4C75451248A9}"/>
    <cellStyle name="Comma 3 2 2 2 2 2 7" xfId="3067" xr:uid="{DDDF56F8-09C5-4952-9D60-9895104AD5C3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3" xfId="4021" xr:uid="{6DAD2ADA-2B99-4383-B5D8-8714AD23A286}"/>
    <cellStyle name="Comma 3 2 2 2 2 3 3" xfId="1774" xr:uid="{00000000-0005-0000-0000-000000050000}"/>
    <cellStyle name="Comma 3 2 2 2 2 3 3 2" xfId="4563" xr:uid="{4ABAB870-B657-498E-9C2C-CA7852B80B45}"/>
    <cellStyle name="Comma 3 2 2 2 2 3 4" xfId="3483" xr:uid="{BF433D5D-8472-4CE5-BB99-8CD3020683E7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3" xfId="3754" xr:uid="{D76EED3C-44B4-4C03-8C4D-9F3C444AF7F5}"/>
    <cellStyle name="Comma 3 2 2 2 2 5" xfId="1507" xr:uid="{00000000-0005-0000-0000-000003050000}"/>
    <cellStyle name="Comma 3 2 2 2 2 5 2" xfId="4296" xr:uid="{7D2DEAF4-2B82-4057-9E27-7F9AB83CEB7A}"/>
    <cellStyle name="Comma 3 2 2 2 2 6" xfId="2588" xr:uid="{00000000-0005-0000-0000-000004050000}"/>
    <cellStyle name="Comma 3 2 2 2 2 6 2" xfId="5377" xr:uid="{EB506895-640C-4772-A609-16D17539ABFD}"/>
    <cellStyle name="Comma 3 2 2 2 2 7" xfId="427" xr:uid="{00000000-0005-0000-0000-000005050000}"/>
    <cellStyle name="Comma 3 2 2 2 2 7 2" xfId="3216" xr:uid="{F145A420-2274-4276-9F31-875906D72C49}"/>
    <cellStyle name="Comma 3 2 2 2 2 8" xfId="2940" xr:uid="{B747C018-B491-4AFD-BA85-1A35684CBACC}"/>
    <cellStyle name="Comma 3 2 2 2 3" xfId="210" xr:uid="{00000000-0005-0000-0000-000006050000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3" xfId="4084" xr:uid="{46CE2466-0471-4E52-AD8D-C7D5BA3AF562}"/>
    <cellStyle name="Comma 3 2 2 2 3 2 3" xfId="1837" xr:uid="{00000000-0005-0000-0000-00000A050000}"/>
    <cellStyle name="Comma 3 2 2 2 3 2 3 2" xfId="4626" xr:uid="{4E56D9F5-AD4E-4020-B6F7-139A67EC76D3}"/>
    <cellStyle name="Comma 3 2 2 2 3 2 4" xfId="3546" xr:uid="{42945B33-53FD-4F43-B89E-9C73CC2EB7B3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3" xfId="3817" xr:uid="{B417A67A-CC43-4D9B-9556-3386C6AA4827}"/>
    <cellStyle name="Comma 3 2 2 2 3 4" xfId="1570" xr:uid="{00000000-0005-0000-0000-00000D050000}"/>
    <cellStyle name="Comma 3 2 2 2 3 4 2" xfId="4359" xr:uid="{AE926055-42BC-483B-9C6C-368CDC55F7E6}"/>
    <cellStyle name="Comma 3 2 2 2 3 5" xfId="2651" xr:uid="{00000000-0005-0000-0000-00000E050000}"/>
    <cellStyle name="Comma 3 2 2 2 3 5 2" xfId="5440" xr:uid="{9BF6DC09-2001-4425-AC84-6C8C87ACFB65}"/>
    <cellStyle name="Comma 3 2 2 2 3 6" xfId="490" xr:uid="{00000000-0005-0000-0000-00000F050000}"/>
    <cellStyle name="Comma 3 2 2 2 3 6 2" xfId="3279" xr:uid="{127F6B37-DCCE-411E-9BD7-1530300D4C27}"/>
    <cellStyle name="Comma 3 2 2 2 3 7" xfId="3003" xr:uid="{6E0C4843-6978-4E52-B239-55B4521DA23D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3" xfId="3959" xr:uid="{AF5F3539-9261-4C16-9A17-18CC5604CCAE}"/>
    <cellStyle name="Comma 3 2 2 2 4 3" xfId="1712" xr:uid="{00000000-0005-0000-0000-000013050000}"/>
    <cellStyle name="Comma 3 2 2 2 4 3 2" xfId="4501" xr:uid="{A31A5A61-3A09-498D-85A9-FB2BB9DDD3BA}"/>
    <cellStyle name="Comma 3 2 2 2 4 4" xfId="3421" xr:uid="{E0F41571-C380-4B6F-8513-D2C9D08A50B0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3" xfId="3692" xr:uid="{A964F4CE-EC27-41D4-9732-38E9F0BF3EFF}"/>
    <cellStyle name="Comma 3 2 2 2 6" xfId="1445" xr:uid="{00000000-0005-0000-0000-000016050000}"/>
    <cellStyle name="Comma 3 2 2 2 6 2" xfId="4234" xr:uid="{1B9D7E2B-2F7B-4DC9-AF81-3377FC401CE8}"/>
    <cellStyle name="Comma 3 2 2 2 7" xfId="2526" xr:uid="{00000000-0005-0000-0000-000017050000}"/>
    <cellStyle name="Comma 3 2 2 2 7 2" xfId="5315" xr:uid="{918565FE-52C6-4D0A-991A-7914E4998C85}"/>
    <cellStyle name="Comma 3 2 2 2 8" xfId="365" xr:uid="{00000000-0005-0000-0000-000018050000}"/>
    <cellStyle name="Comma 3 2 2 2 8 2" xfId="3154" xr:uid="{590C4F91-1757-4E9B-8695-0DC1E5163DD7}"/>
    <cellStyle name="Comma 3 2 2 2 9" xfId="2878" xr:uid="{B7A78ECC-FBF4-4715-A98D-37E2493D7011}"/>
    <cellStyle name="Comma 3 2 2 3" xfId="116" xr:uid="{00000000-0005-0000-0000-000019050000}"/>
    <cellStyle name="Comma 3 2 2 3 2" xfId="242" xr:uid="{00000000-0005-0000-0000-00001A05000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3" xfId="4116" xr:uid="{D2ED3410-655A-40D9-873D-E54332AD9916}"/>
    <cellStyle name="Comma 3 2 2 3 2 2 3" xfId="1869" xr:uid="{00000000-0005-0000-0000-00001E050000}"/>
    <cellStyle name="Comma 3 2 2 3 2 2 3 2" xfId="4658" xr:uid="{1445B7B4-DE0E-4522-9099-CA15B5739295}"/>
    <cellStyle name="Comma 3 2 2 3 2 2 4" xfId="3578" xr:uid="{D9ACE2DE-2087-434E-A3ED-148CD5568610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3" xfId="3849" xr:uid="{0E8F01DB-5361-4F40-AD93-A58A1CD09B03}"/>
    <cellStyle name="Comma 3 2 2 3 2 4" xfId="1602" xr:uid="{00000000-0005-0000-0000-000021050000}"/>
    <cellStyle name="Comma 3 2 2 3 2 4 2" xfId="4391" xr:uid="{50796872-440A-4E20-B868-E11C50425D51}"/>
    <cellStyle name="Comma 3 2 2 3 2 5" xfId="2683" xr:uid="{00000000-0005-0000-0000-000022050000}"/>
    <cellStyle name="Comma 3 2 2 3 2 5 2" xfId="5472" xr:uid="{4D0BC89B-338E-4030-9090-012865C22DB2}"/>
    <cellStyle name="Comma 3 2 2 3 2 6" xfId="522" xr:uid="{00000000-0005-0000-0000-000023050000}"/>
    <cellStyle name="Comma 3 2 2 3 2 6 2" xfId="3311" xr:uid="{735ED9B6-2559-4702-A362-12BECF711134}"/>
    <cellStyle name="Comma 3 2 2 3 2 7" xfId="3035" xr:uid="{F855B4FA-1744-4501-8957-16725C712556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3" xfId="3990" xr:uid="{B4CCE9C1-30A9-45F0-9B5E-E538764289F6}"/>
    <cellStyle name="Comma 3 2 2 3 3 3" xfId="1743" xr:uid="{00000000-0005-0000-0000-000027050000}"/>
    <cellStyle name="Comma 3 2 2 3 3 3 2" xfId="4532" xr:uid="{7E5EEB24-D358-4A71-B313-28DD9BCC7C31}"/>
    <cellStyle name="Comma 3 2 2 3 3 4" xfId="3452" xr:uid="{6DFECC4A-E394-4D8B-AC73-97A3BD391C9E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3" xfId="3723" xr:uid="{42B7978E-9199-4D64-A214-346EABA882C3}"/>
    <cellStyle name="Comma 3 2 2 3 5" xfId="1476" xr:uid="{00000000-0005-0000-0000-00002A050000}"/>
    <cellStyle name="Comma 3 2 2 3 5 2" xfId="4265" xr:uid="{A1F2F702-8810-4725-AE9D-A740BD8C2020}"/>
    <cellStyle name="Comma 3 2 2 3 6" xfId="2557" xr:uid="{00000000-0005-0000-0000-00002B050000}"/>
    <cellStyle name="Comma 3 2 2 3 6 2" xfId="5346" xr:uid="{97047F31-F847-4EC2-ADF2-B9B207CA737F}"/>
    <cellStyle name="Comma 3 2 2 3 7" xfId="396" xr:uid="{00000000-0005-0000-0000-00002C050000}"/>
    <cellStyle name="Comma 3 2 2 3 7 2" xfId="3185" xr:uid="{118ED538-F55D-4DFF-A3C8-528844AA4748}"/>
    <cellStyle name="Comma 3 2 2 3 8" xfId="2909" xr:uid="{0D8CA164-A6EB-4337-9A14-B5037B076C12}"/>
    <cellStyle name="Comma 3 2 2 4" xfId="178" xr:uid="{00000000-0005-0000-0000-00002D050000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3" xfId="4052" xr:uid="{377E5B17-1319-4E66-9D05-97059275B116}"/>
    <cellStyle name="Comma 3 2 2 4 2 3" xfId="1805" xr:uid="{00000000-0005-0000-0000-000031050000}"/>
    <cellStyle name="Comma 3 2 2 4 2 3 2" xfId="4594" xr:uid="{472C820F-F590-414F-8C6D-1539B821EEB3}"/>
    <cellStyle name="Comma 3 2 2 4 2 4" xfId="3514" xr:uid="{1A9FB6A3-3019-47D0-8F39-6CA0F1B2A0A7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3" xfId="3785" xr:uid="{D13BFC87-5EFB-4BEA-999D-D086B8E564D8}"/>
    <cellStyle name="Comma 3 2 2 4 4" xfId="1538" xr:uid="{00000000-0005-0000-0000-000034050000}"/>
    <cellStyle name="Comma 3 2 2 4 4 2" xfId="4327" xr:uid="{CE75149F-477A-4511-8C57-FA9D27065384}"/>
    <cellStyle name="Comma 3 2 2 4 5" xfId="2619" xr:uid="{00000000-0005-0000-0000-000035050000}"/>
    <cellStyle name="Comma 3 2 2 4 5 2" xfId="5408" xr:uid="{FD235597-FEF3-40A9-B794-0AF5CADEA4B4}"/>
    <cellStyle name="Comma 3 2 2 4 6" xfId="458" xr:uid="{00000000-0005-0000-0000-000036050000}"/>
    <cellStyle name="Comma 3 2 2 4 6 2" xfId="3247" xr:uid="{AA4BBB39-B4A8-43A6-A6AC-BC67695ABB99}"/>
    <cellStyle name="Comma 3 2 2 4 7" xfId="2971" xr:uid="{F123482B-CBDA-4F97-8714-C778E996AE30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3" xfId="3930" xr:uid="{7B02F9DC-8098-4837-A8D5-8038ACBAA073}"/>
    <cellStyle name="Comma 3 2 2 5 3" xfId="1683" xr:uid="{00000000-0005-0000-0000-00003A050000}"/>
    <cellStyle name="Comma 3 2 2 5 3 2" xfId="4472" xr:uid="{80DF7BC4-17A5-4A21-85AE-9A95B62420F4}"/>
    <cellStyle name="Comma 3 2 2 5 4" xfId="3392" xr:uid="{12772407-7C74-4400-9C42-DC04AB4E6D7D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3" xfId="3663" xr:uid="{39734894-3E55-4FFE-B41C-640B2A832008}"/>
    <cellStyle name="Comma 3 2 2 7" xfId="1416" xr:uid="{00000000-0005-0000-0000-00003D050000}"/>
    <cellStyle name="Comma 3 2 2 7 2" xfId="4205" xr:uid="{52871249-DE65-4247-B8A9-7A6A233B7763}"/>
    <cellStyle name="Comma 3 2 2 8" xfId="2497" xr:uid="{00000000-0005-0000-0000-00003E050000}"/>
    <cellStyle name="Comma 3 2 2 8 2" xfId="5286" xr:uid="{7E4EFAB2-0F0D-4CBB-A40C-E0192B653A9D}"/>
    <cellStyle name="Comma 3 2 2 9" xfId="336" xr:uid="{00000000-0005-0000-0000-00003F050000}"/>
    <cellStyle name="Comma 3 2 2 9 2" xfId="3125" xr:uid="{E8D6CA95-E773-4EEA-A1F0-6373FB45B954}"/>
    <cellStyle name="Comma 3 2 3" xfId="71" xr:uid="{00000000-0005-0000-0000-000040050000}"/>
    <cellStyle name="Comma 3 2 3 2" xfId="133" xr:uid="{00000000-0005-0000-0000-000041050000}"/>
    <cellStyle name="Comma 3 2 3 2 2" xfId="259" xr:uid="{00000000-0005-0000-0000-000042050000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3" xfId="4133" xr:uid="{907B4952-CB2B-4641-AE78-14997FB31585}"/>
    <cellStyle name="Comma 3 2 3 2 2 2 3" xfId="1886" xr:uid="{00000000-0005-0000-0000-000046050000}"/>
    <cellStyle name="Comma 3 2 3 2 2 2 3 2" xfId="4675" xr:uid="{27ADA1B5-1C29-48DA-B459-D8277D74B789}"/>
    <cellStyle name="Comma 3 2 3 2 2 2 4" xfId="3595" xr:uid="{99806E8C-9938-429B-8878-CB91653D3E76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3" xfId="3866" xr:uid="{87352DC9-59F2-46A3-9254-25BC0CA4A9DD}"/>
    <cellStyle name="Comma 3 2 3 2 2 4" xfId="1619" xr:uid="{00000000-0005-0000-0000-000049050000}"/>
    <cellStyle name="Comma 3 2 3 2 2 4 2" xfId="4408" xr:uid="{A3E45B55-7ABF-476E-9760-9DE2A03C11EC}"/>
    <cellStyle name="Comma 3 2 3 2 2 5" xfId="2700" xr:uid="{00000000-0005-0000-0000-00004A050000}"/>
    <cellStyle name="Comma 3 2 3 2 2 5 2" xfId="5489" xr:uid="{5674592B-1FBE-4B19-86F9-CBF1CDF8B91B}"/>
    <cellStyle name="Comma 3 2 3 2 2 6" xfId="539" xr:uid="{00000000-0005-0000-0000-00004B050000}"/>
    <cellStyle name="Comma 3 2 3 2 2 6 2" xfId="3328" xr:uid="{2452B357-E00A-482A-BD82-7D332C96C714}"/>
    <cellStyle name="Comma 3 2 3 2 2 7" xfId="3052" xr:uid="{06D09CFB-3D8F-454B-ADA4-2E25EBD420E1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3" xfId="4007" xr:uid="{E13AF799-AFF2-4DE8-8569-F8411DF67CAD}"/>
    <cellStyle name="Comma 3 2 3 2 3 3" xfId="1760" xr:uid="{00000000-0005-0000-0000-00004F050000}"/>
    <cellStyle name="Comma 3 2 3 2 3 3 2" xfId="4549" xr:uid="{674A50F7-FA47-418C-8F34-83B155E99E43}"/>
    <cellStyle name="Comma 3 2 3 2 3 4" xfId="3469" xr:uid="{08017940-67B9-4C10-8949-C13D73F12AE5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3" xfId="3740" xr:uid="{58D3A8E6-805D-4F69-8AB5-90AB90B37E05}"/>
    <cellStyle name="Comma 3 2 3 2 5" xfId="1493" xr:uid="{00000000-0005-0000-0000-000052050000}"/>
    <cellStyle name="Comma 3 2 3 2 5 2" xfId="4282" xr:uid="{D9AE038C-66A1-4A38-948E-CF65D2AE86C0}"/>
    <cellStyle name="Comma 3 2 3 2 6" xfId="2574" xr:uid="{00000000-0005-0000-0000-000053050000}"/>
    <cellStyle name="Comma 3 2 3 2 6 2" xfId="5363" xr:uid="{DAEF2051-D6A1-493E-94F1-70AEB4998CE0}"/>
    <cellStyle name="Comma 3 2 3 2 7" xfId="413" xr:uid="{00000000-0005-0000-0000-000054050000}"/>
    <cellStyle name="Comma 3 2 3 2 7 2" xfId="3202" xr:uid="{16906439-DC3D-4B3A-8E58-792DC6AD5788}"/>
    <cellStyle name="Comma 3 2 3 2 8" xfId="2926" xr:uid="{971DCF2D-3426-4656-BDC1-BDF7CE4937C9}"/>
    <cellStyle name="Comma 3 2 3 3" xfId="195" xr:uid="{00000000-0005-0000-0000-000055050000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3" xfId="4069" xr:uid="{1EF92AB1-9BB6-44A2-B14D-3561DD21417D}"/>
    <cellStyle name="Comma 3 2 3 3 2 3" xfId="1822" xr:uid="{00000000-0005-0000-0000-000059050000}"/>
    <cellStyle name="Comma 3 2 3 3 2 3 2" xfId="4611" xr:uid="{8FB11171-D9BF-4960-B829-F3381DF4D34A}"/>
    <cellStyle name="Comma 3 2 3 3 2 4" xfId="3531" xr:uid="{4C228B45-0265-4E1A-B8D8-D3CEB55331AE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3" xfId="3802" xr:uid="{CF41D1F7-78D6-4DD3-A9F7-C7AF87A03940}"/>
    <cellStyle name="Comma 3 2 3 3 4" xfId="1555" xr:uid="{00000000-0005-0000-0000-00005C050000}"/>
    <cellStyle name="Comma 3 2 3 3 4 2" xfId="4344" xr:uid="{0E67F4EA-664A-4443-BA8E-D23C761AFD02}"/>
    <cellStyle name="Comma 3 2 3 3 5" xfId="2636" xr:uid="{00000000-0005-0000-0000-00005D050000}"/>
    <cellStyle name="Comma 3 2 3 3 5 2" xfId="5425" xr:uid="{AA08D35B-3641-45AE-93F7-575223FFC39D}"/>
    <cellStyle name="Comma 3 2 3 3 6" xfId="475" xr:uid="{00000000-0005-0000-0000-00005E050000}"/>
    <cellStyle name="Comma 3 2 3 3 6 2" xfId="3264" xr:uid="{BDEDCC9D-F640-4399-91D7-AA81BA78AF32}"/>
    <cellStyle name="Comma 3 2 3 3 7" xfId="2988" xr:uid="{EA5DD850-7925-4113-863C-A841DA68F867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3" xfId="3945" xr:uid="{F527BCBB-B329-414B-BC47-C81F8CF92BF0}"/>
    <cellStyle name="Comma 3 2 3 4 3" xfId="1698" xr:uid="{00000000-0005-0000-0000-000062050000}"/>
    <cellStyle name="Comma 3 2 3 4 3 2" xfId="4487" xr:uid="{B21C7472-D642-41DF-82EF-CC0F14239B61}"/>
    <cellStyle name="Comma 3 2 3 4 4" xfId="3407" xr:uid="{00A6A2E4-0AF8-44C7-90AD-B39CD87E7B75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3" xfId="3678" xr:uid="{B5CCDC3F-EE52-416D-A0B9-664BC239850B}"/>
    <cellStyle name="Comma 3 2 3 6" xfId="1431" xr:uid="{00000000-0005-0000-0000-000065050000}"/>
    <cellStyle name="Comma 3 2 3 6 2" xfId="4220" xr:uid="{E07C08AE-A0C3-4A53-97D4-B1F95E2C6BD5}"/>
    <cellStyle name="Comma 3 2 3 7" xfId="2512" xr:uid="{00000000-0005-0000-0000-000066050000}"/>
    <cellStyle name="Comma 3 2 3 7 2" xfId="5301" xr:uid="{D39F31DC-6EDF-4F3C-AE11-90DE466ECB7B}"/>
    <cellStyle name="Comma 3 2 3 8" xfId="351" xr:uid="{00000000-0005-0000-0000-000067050000}"/>
    <cellStyle name="Comma 3 2 3 8 2" xfId="3140" xr:uid="{14340387-BC31-4ED8-9F53-8D9B77378A74}"/>
    <cellStyle name="Comma 3 2 3 9" xfId="2864" xr:uid="{C4B5EE8E-0798-406F-B9BD-DDAEE7C7993C}"/>
    <cellStyle name="Comma 3 2 4" xfId="101" xr:uid="{00000000-0005-0000-0000-000068050000}"/>
    <cellStyle name="Comma 3 2 4 2" xfId="227" xr:uid="{00000000-0005-0000-0000-000069050000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3" xfId="4101" xr:uid="{4DFDE64E-B0E0-4D96-9678-4F55045ADC27}"/>
    <cellStyle name="Comma 3 2 4 2 2 3" xfId="1854" xr:uid="{00000000-0005-0000-0000-00006D050000}"/>
    <cellStyle name="Comma 3 2 4 2 2 3 2" xfId="4643" xr:uid="{A9DA829D-2199-4DA6-9A69-925E838EDE11}"/>
    <cellStyle name="Comma 3 2 4 2 2 4" xfId="3563" xr:uid="{0398E798-D8FD-4F31-96BB-CC8489758C35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3" xfId="3834" xr:uid="{DD719800-E771-4AB5-8A45-591EFBAFE547}"/>
    <cellStyle name="Comma 3 2 4 2 4" xfId="1587" xr:uid="{00000000-0005-0000-0000-000070050000}"/>
    <cellStyle name="Comma 3 2 4 2 4 2" xfId="4376" xr:uid="{9AEB145D-ECE7-417A-866C-647D2465A9BA}"/>
    <cellStyle name="Comma 3 2 4 2 5" xfId="2668" xr:uid="{00000000-0005-0000-0000-000071050000}"/>
    <cellStyle name="Comma 3 2 4 2 5 2" xfId="5457" xr:uid="{A4CEDF85-1CE1-42D7-B0F1-86B6A617DFE5}"/>
    <cellStyle name="Comma 3 2 4 2 6" xfId="507" xr:uid="{00000000-0005-0000-0000-000072050000}"/>
    <cellStyle name="Comma 3 2 4 2 6 2" xfId="3296" xr:uid="{434125EF-B7AB-494A-88D9-E8CBB59C4E2C}"/>
    <cellStyle name="Comma 3 2 4 2 7" xfId="3020" xr:uid="{57696AD5-33DC-404E-87E4-AFEDF320FE4C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3" xfId="3975" xr:uid="{A044818B-8FAB-4B78-8476-3220685C2A6C}"/>
    <cellStyle name="Comma 3 2 4 3 3" xfId="1728" xr:uid="{00000000-0005-0000-0000-000076050000}"/>
    <cellStyle name="Comma 3 2 4 3 3 2" xfId="4517" xr:uid="{646B5283-F93F-4320-BA95-7E808CA83977}"/>
    <cellStyle name="Comma 3 2 4 3 4" xfId="3437" xr:uid="{F10767A1-F28C-4075-89B6-6226CDF0CB9A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3" xfId="3708" xr:uid="{8527FF0E-8646-464D-AF7A-4B02A385574B}"/>
    <cellStyle name="Comma 3 2 4 5" xfId="1461" xr:uid="{00000000-0005-0000-0000-000079050000}"/>
    <cellStyle name="Comma 3 2 4 5 2" xfId="4250" xr:uid="{ABCF28AA-2C6D-427A-A130-34264EEB485D}"/>
    <cellStyle name="Comma 3 2 4 6" xfId="2542" xr:uid="{00000000-0005-0000-0000-00007A050000}"/>
    <cellStyle name="Comma 3 2 4 6 2" xfId="5331" xr:uid="{2AD12E28-DE06-4551-84EB-A8D5E0BA4817}"/>
    <cellStyle name="Comma 3 2 4 7" xfId="381" xr:uid="{00000000-0005-0000-0000-00007B050000}"/>
    <cellStyle name="Comma 3 2 4 7 2" xfId="3170" xr:uid="{FE1E7CDC-2B89-4264-8966-D379262E954E}"/>
    <cellStyle name="Comma 3 2 4 8" xfId="2894" xr:uid="{1E3B6807-04D8-4932-8CB4-577F061445D6}"/>
    <cellStyle name="Comma 3 2 5" xfId="163" xr:uid="{00000000-0005-0000-0000-00007C050000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3" xfId="4037" xr:uid="{46041A75-3CA1-47C9-AD0D-9362B9EDE7CA}"/>
    <cellStyle name="Comma 3 2 5 2 3" xfId="1790" xr:uid="{00000000-0005-0000-0000-000080050000}"/>
    <cellStyle name="Comma 3 2 5 2 3 2" xfId="4579" xr:uid="{CEC5BB33-EEA9-4883-839D-4BB022CC1EAB}"/>
    <cellStyle name="Comma 3 2 5 2 4" xfId="3499" xr:uid="{7A988B83-2F5F-4087-9F40-6F1B3F14382C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3" xfId="3770" xr:uid="{21413F86-20D3-4F7C-8D98-A6FF8C706FF9}"/>
    <cellStyle name="Comma 3 2 5 4" xfId="1523" xr:uid="{00000000-0005-0000-0000-000083050000}"/>
    <cellStyle name="Comma 3 2 5 4 2" xfId="4312" xr:uid="{61B77A8B-F4B2-4FAA-9B30-2CC9A92628E4}"/>
    <cellStyle name="Comma 3 2 5 5" xfId="2604" xr:uid="{00000000-0005-0000-0000-000084050000}"/>
    <cellStyle name="Comma 3 2 5 5 2" xfId="5393" xr:uid="{808D12BD-C3C9-488F-9B2E-BE249B1533A3}"/>
    <cellStyle name="Comma 3 2 5 6" xfId="443" xr:uid="{00000000-0005-0000-0000-000085050000}"/>
    <cellStyle name="Comma 3 2 5 6 2" xfId="3232" xr:uid="{38EB4753-8F4A-4526-9DA9-23FEF9FBA669}"/>
    <cellStyle name="Comma 3 2 5 7" xfId="2956" xr:uid="{EEB18A5C-8CEC-4EFC-8498-BA8C8AD84DED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3" xfId="3917" xr:uid="{B2B1E110-2693-46A8-9E29-33D785AF6CCF}"/>
    <cellStyle name="Comma 3 2 6 3" xfId="1670" xr:uid="{00000000-0005-0000-0000-000089050000}"/>
    <cellStyle name="Comma 3 2 6 3 2" xfId="4459" xr:uid="{6A763C58-3BD9-4A70-8355-AF04A7FC2710}"/>
    <cellStyle name="Comma 3 2 6 4" xfId="3379" xr:uid="{172996E2-B89D-455C-92A8-A33B513D2356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3" xfId="3650" xr:uid="{52A203CC-A504-4CD9-B4A6-60EA2987CFCF}"/>
    <cellStyle name="Comma 3 2 8" xfId="1403" xr:uid="{00000000-0005-0000-0000-00008C050000}"/>
    <cellStyle name="Comma 3 2 8 2" xfId="4192" xr:uid="{B8AA6FF1-8A3D-4C22-B126-32AB8105974B}"/>
    <cellStyle name="Comma 3 2 9" xfId="2484" xr:uid="{00000000-0005-0000-0000-00008D050000}"/>
    <cellStyle name="Comma 3 2 9 2" xfId="5273" xr:uid="{5A91A908-C17F-49B8-8FF7-300BA0B2BFB4}"/>
    <cellStyle name="Comma 3 3" xfId="45" xr:uid="{00000000-0005-0000-0000-00008E050000}"/>
    <cellStyle name="Comma 3 3 10" xfId="2838" xr:uid="{9A5CE077-9676-44CE-9536-BA995CE8EEEC}"/>
    <cellStyle name="Comma 3 3 2" xfId="74" xr:uid="{00000000-0005-0000-0000-00008F050000}"/>
    <cellStyle name="Comma 3 3 2 2" xfId="136" xr:uid="{00000000-0005-0000-0000-000090050000}"/>
    <cellStyle name="Comma 3 3 2 2 2" xfId="262" xr:uid="{00000000-0005-0000-0000-000091050000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3" xfId="4136" xr:uid="{59E69E12-8C60-4F9A-91A6-75A15767394E}"/>
    <cellStyle name="Comma 3 3 2 2 2 2 3" xfId="1889" xr:uid="{00000000-0005-0000-0000-000095050000}"/>
    <cellStyle name="Comma 3 3 2 2 2 2 3 2" xfId="4678" xr:uid="{6E2591C0-8A85-45C7-898E-F6AD04D1787C}"/>
    <cellStyle name="Comma 3 3 2 2 2 2 4" xfId="3598" xr:uid="{CA093F0D-B7FA-473D-A7DE-98E821B7805A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3" xfId="3869" xr:uid="{5FF4AC43-2483-4592-A0B8-797BC07F2805}"/>
    <cellStyle name="Comma 3 3 2 2 2 4" xfId="1622" xr:uid="{00000000-0005-0000-0000-000098050000}"/>
    <cellStyle name="Comma 3 3 2 2 2 4 2" xfId="4411" xr:uid="{32670116-8D28-4E7F-A1E0-FCA64864C881}"/>
    <cellStyle name="Comma 3 3 2 2 2 5" xfId="2703" xr:uid="{00000000-0005-0000-0000-000099050000}"/>
    <cellStyle name="Comma 3 3 2 2 2 5 2" xfId="5492" xr:uid="{D7DBF4A5-C56A-4BE3-840A-0B0A72E8A1F4}"/>
    <cellStyle name="Comma 3 3 2 2 2 6" xfId="542" xr:uid="{00000000-0005-0000-0000-00009A050000}"/>
    <cellStyle name="Comma 3 3 2 2 2 6 2" xfId="3331" xr:uid="{D06CDB63-93D0-4B0F-9416-FEED58B9085F}"/>
    <cellStyle name="Comma 3 3 2 2 2 7" xfId="3055" xr:uid="{5B836FBD-9ADF-41DE-9F95-CD88BAE244C8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3" xfId="4010" xr:uid="{C841FD3F-FEAE-40D3-8C6B-5B4C5B7BFD58}"/>
    <cellStyle name="Comma 3 3 2 2 3 3" xfId="1763" xr:uid="{00000000-0005-0000-0000-00009E050000}"/>
    <cellStyle name="Comma 3 3 2 2 3 3 2" xfId="4552" xr:uid="{4B90119B-DD85-43E8-A120-44C8AD781992}"/>
    <cellStyle name="Comma 3 3 2 2 3 4" xfId="3472" xr:uid="{E94D16DF-A12C-4898-A804-8A05698000B8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3" xfId="3743" xr:uid="{52B5DBDA-83E2-4F07-9576-D38DE4A2ABB1}"/>
    <cellStyle name="Comma 3 3 2 2 5" xfId="1496" xr:uid="{00000000-0005-0000-0000-0000A1050000}"/>
    <cellStyle name="Comma 3 3 2 2 5 2" xfId="4285" xr:uid="{BDB4DFF7-8C62-4541-885F-CA7AC9F1A908}"/>
    <cellStyle name="Comma 3 3 2 2 6" xfId="2577" xr:uid="{00000000-0005-0000-0000-0000A2050000}"/>
    <cellStyle name="Comma 3 3 2 2 6 2" xfId="5366" xr:uid="{6ACEF832-D177-4050-AA24-B08BEE63355C}"/>
    <cellStyle name="Comma 3 3 2 2 7" xfId="416" xr:uid="{00000000-0005-0000-0000-0000A3050000}"/>
    <cellStyle name="Comma 3 3 2 2 7 2" xfId="3205" xr:uid="{489B51EC-478F-4D9D-9FA2-BD039F7D48C4}"/>
    <cellStyle name="Comma 3 3 2 2 8" xfId="2929" xr:uid="{47E2D605-1AAA-49E0-8B65-52730C26AA09}"/>
    <cellStyle name="Comma 3 3 2 3" xfId="198" xr:uid="{00000000-0005-0000-0000-0000A4050000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3" xfId="4072" xr:uid="{7F66CECA-B8CD-4E33-81F9-4B207890A4D6}"/>
    <cellStyle name="Comma 3 3 2 3 2 3" xfId="1825" xr:uid="{00000000-0005-0000-0000-0000A8050000}"/>
    <cellStyle name="Comma 3 3 2 3 2 3 2" xfId="4614" xr:uid="{F76C9F05-BEFA-4939-836F-6A07052BC86E}"/>
    <cellStyle name="Comma 3 3 2 3 2 4" xfId="3534" xr:uid="{2DE47C27-2C82-4A57-8F16-14B7A5F0A653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3" xfId="3805" xr:uid="{01866527-542E-434F-AB18-4FBECE0CDF39}"/>
    <cellStyle name="Comma 3 3 2 3 4" xfId="1558" xr:uid="{00000000-0005-0000-0000-0000AB050000}"/>
    <cellStyle name="Comma 3 3 2 3 4 2" xfId="4347" xr:uid="{29BD417F-A994-4097-87C7-86182D1C24DE}"/>
    <cellStyle name="Comma 3 3 2 3 5" xfId="2639" xr:uid="{00000000-0005-0000-0000-0000AC050000}"/>
    <cellStyle name="Comma 3 3 2 3 5 2" xfId="5428" xr:uid="{5A791B77-20F2-44CB-BD2E-65FD2984E02A}"/>
    <cellStyle name="Comma 3 3 2 3 6" xfId="478" xr:uid="{00000000-0005-0000-0000-0000AD050000}"/>
    <cellStyle name="Comma 3 3 2 3 6 2" xfId="3267" xr:uid="{D379DEBC-0A41-47E1-9A63-4C99A505A016}"/>
    <cellStyle name="Comma 3 3 2 3 7" xfId="2991" xr:uid="{6755AFE0-F583-4A3F-96BA-9F9E9C0A6B6A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3" xfId="3948" xr:uid="{7912DB75-7BC0-4873-BFCA-7AA654B09F0A}"/>
    <cellStyle name="Comma 3 3 2 4 3" xfId="1701" xr:uid="{00000000-0005-0000-0000-0000B1050000}"/>
    <cellStyle name="Comma 3 3 2 4 3 2" xfId="4490" xr:uid="{9D82A017-1999-4284-930A-40980E0711E6}"/>
    <cellStyle name="Comma 3 3 2 4 4" xfId="3410" xr:uid="{BAD72C71-F46F-4688-946F-94E4CE66CFBE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3" xfId="3681" xr:uid="{974C9FC3-5E4E-42CC-B192-AFCE8B182D50}"/>
    <cellStyle name="Comma 3 3 2 6" xfId="1434" xr:uid="{00000000-0005-0000-0000-0000B4050000}"/>
    <cellStyle name="Comma 3 3 2 6 2" xfId="4223" xr:uid="{55FDBAA8-65E7-4054-BB28-5F79DB160E6D}"/>
    <cellStyle name="Comma 3 3 2 7" xfId="2515" xr:uid="{00000000-0005-0000-0000-0000B5050000}"/>
    <cellStyle name="Comma 3 3 2 7 2" xfId="5304" xr:uid="{F5E958D0-1F7E-412B-97C4-5DED3F8EF210}"/>
    <cellStyle name="Comma 3 3 2 8" xfId="354" xr:uid="{00000000-0005-0000-0000-0000B6050000}"/>
    <cellStyle name="Comma 3 3 2 8 2" xfId="3143" xr:uid="{EE27EE13-7AF8-4029-BF8B-476F408D26F9}"/>
    <cellStyle name="Comma 3 3 2 9" xfId="2867" xr:uid="{0F7616D2-E9E5-437E-B6B6-CD26759108EC}"/>
    <cellStyle name="Comma 3 3 3" xfId="104" xr:uid="{00000000-0005-0000-0000-0000B7050000}"/>
    <cellStyle name="Comma 3 3 3 2" xfId="230" xr:uid="{00000000-0005-0000-0000-0000B8050000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3" xfId="4104" xr:uid="{87208727-67A8-4903-BF70-22793C193AB4}"/>
    <cellStyle name="Comma 3 3 3 2 2 3" xfId="1857" xr:uid="{00000000-0005-0000-0000-0000BC050000}"/>
    <cellStyle name="Comma 3 3 3 2 2 3 2" xfId="4646" xr:uid="{CAA1E456-9BEA-4EBC-95DF-A52829C61FA1}"/>
    <cellStyle name="Comma 3 3 3 2 2 4" xfId="3566" xr:uid="{5BF19C4B-D8AC-46C5-90A0-D62D65D2F07D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3" xfId="3837" xr:uid="{7E940212-A9EE-4799-91E4-4B51AABB4203}"/>
    <cellStyle name="Comma 3 3 3 2 4" xfId="1590" xr:uid="{00000000-0005-0000-0000-0000BF050000}"/>
    <cellStyle name="Comma 3 3 3 2 4 2" xfId="4379" xr:uid="{F2EF0ACA-A16C-47D3-A545-76D17ECA2D1D}"/>
    <cellStyle name="Comma 3 3 3 2 5" xfId="2671" xr:uid="{00000000-0005-0000-0000-0000C0050000}"/>
    <cellStyle name="Comma 3 3 3 2 5 2" xfId="5460" xr:uid="{5C52BFD7-D8D5-44CB-AFE8-4F7B60DFD190}"/>
    <cellStyle name="Comma 3 3 3 2 6" xfId="510" xr:uid="{00000000-0005-0000-0000-0000C1050000}"/>
    <cellStyle name="Comma 3 3 3 2 6 2" xfId="3299" xr:uid="{FFCA3E42-F199-4C4B-82D4-F5D3252B4305}"/>
    <cellStyle name="Comma 3 3 3 2 7" xfId="3023" xr:uid="{D251F6E5-CE15-4D19-AE1A-BEC33B9C9D35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3" xfId="3978" xr:uid="{D95407ED-5197-4BD3-8CAF-FE4F3E34E4B3}"/>
    <cellStyle name="Comma 3 3 3 3 3" xfId="1731" xr:uid="{00000000-0005-0000-0000-0000C5050000}"/>
    <cellStyle name="Comma 3 3 3 3 3 2" xfId="4520" xr:uid="{BA0DB1D6-3F36-48E6-AC74-8439CB662119}"/>
    <cellStyle name="Comma 3 3 3 3 4" xfId="3440" xr:uid="{A99A2F61-AA81-4435-89E9-068CADF2D425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3" xfId="3711" xr:uid="{D9F1F90E-A75E-432C-8F7E-6E3B3B70EE91}"/>
    <cellStyle name="Comma 3 3 3 5" xfId="1464" xr:uid="{00000000-0005-0000-0000-0000C8050000}"/>
    <cellStyle name="Comma 3 3 3 5 2" xfId="4253" xr:uid="{762ACE5A-2210-4FE5-AA21-530FDE80F418}"/>
    <cellStyle name="Comma 3 3 3 6" xfId="2545" xr:uid="{00000000-0005-0000-0000-0000C9050000}"/>
    <cellStyle name="Comma 3 3 3 6 2" xfId="5334" xr:uid="{39356B83-8AAA-45F9-869E-D3DB97E3C9E2}"/>
    <cellStyle name="Comma 3 3 3 7" xfId="384" xr:uid="{00000000-0005-0000-0000-0000CA050000}"/>
    <cellStyle name="Comma 3 3 3 7 2" xfId="3173" xr:uid="{723B151B-527B-46FB-A729-5781C32A5481}"/>
    <cellStyle name="Comma 3 3 3 8" xfId="2897" xr:uid="{59BA2B33-64E8-4444-A01C-68EB4C7856DA}"/>
    <cellStyle name="Comma 3 3 4" xfId="166" xr:uid="{00000000-0005-0000-0000-0000CB050000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3" xfId="4040" xr:uid="{E2543055-4E4E-4CEA-92F3-05630BF548A5}"/>
    <cellStyle name="Comma 3 3 4 2 3" xfId="1793" xr:uid="{00000000-0005-0000-0000-0000CF050000}"/>
    <cellStyle name="Comma 3 3 4 2 3 2" xfId="4582" xr:uid="{5D7C4945-E74B-416B-812D-3F38ED4783D9}"/>
    <cellStyle name="Comma 3 3 4 2 4" xfId="3502" xr:uid="{B41283AE-4BA2-4DCD-BBE9-27D9E82B627E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3" xfId="3773" xr:uid="{957533F3-34B8-4EF2-856D-66D79648E385}"/>
    <cellStyle name="Comma 3 3 4 4" xfId="1526" xr:uid="{00000000-0005-0000-0000-0000D2050000}"/>
    <cellStyle name="Comma 3 3 4 4 2" xfId="4315" xr:uid="{E812F0B2-B1BC-49D7-9009-6D2D54DEDD99}"/>
    <cellStyle name="Comma 3 3 4 5" xfId="2607" xr:uid="{00000000-0005-0000-0000-0000D3050000}"/>
    <cellStyle name="Comma 3 3 4 5 2" xfId="5396" xr:uid="{5B98A422-48EA-4014-AA56-7BFD67224F7C}"/>
    <cellStyle name="Comma 3 3 4 6" xfId="446" xr:uid="{00000000-0005-0000-0000-0000D4050000}"/>
    <cellStyle name="Comma 3 3 4 6 2" xfId="3235" xr:uid="{65B0B154-D34E-4EE3-BD52-F2D3B5CF33AA}"/>
    <cellStyle name="Comma 3 3 4 7" xfId="2959" xr:uid="{744F53B3-0163-4623-9A47-479FFF151FE8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3" xfId="3919" xr:uid="{2068EA5A-52E4-4170-A035-0C9B5E1B9EA4}"/>
    <cellStyle name="Comma 3 3 5 3" xfId="1672" xr:uid="{00000000-0005-0000-0000-0000D8050000}"/>
    <cellStyle name="Comma 3 3 5 3 2" xfId="4461" xr:uid="{BAEE369D-E129-4CC6-84B4-8D0D6592AAFC}"/>
    <cellStyle name="Comma 3 3 5 4" xfId="3381" xr:uid="{626FCDD8-98F8-4B14-B650-813B7CD377A7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3" xfId="3652" xr:uid="{DEA55E98-E473-4AE4-8C5D-E62B0F263092}"/>
    <cellStyle name="Comma 3 3 7" xfId="1405" xr:uid="{00000000-0005-0000-0000-0000DB050000}"/>
    <cellStyle name="Comma 3 3 7 2" xfId="4194" xr:uid="{C19F910A-D355-40C4-9BC2-C5F03726AAF9}"/>
    <cellStyle name="Comma 3 3 8" xfId="2486" xr:uid="{00000000-0005-0000-0000-0000DC050000}"/>
    <cellStyle name="Comma 3 3 8 2" xfId="5275" xr:uid="{4139EC96-2A72-4319-94FD-0B4CE1F69A32}"/>
    <cellStyle name="Comma 3 3 9" xfId="325" xr:uid="{00000000-0005-0000-0000-0000DD050000}"/>
    <cellStyle name="Comma 3 3 9 2" xfId="3114" xr:uid="{C60B9BE9-7B02-4D5B-BFF2-6AFB08A7A6C2}"/>
    <cellStyle name="Comma 3 4" xfId="59" xr:uid="{00000000-0005-0000-0000-0000DE050000}"/>
    <cellStyle name="Comma 3 4 2" xfId="121" xr:uid="{00000000-0005-0000-0000-0000DF050000}"/>
    <cellStyle name="Comma 3 4 2 2" xfId="247" xr:uid="{00000000-0005-0000-0000-0000E005000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3" xfId="4121" xr:uid="{D8DF5BD9-D928-404E-A0C3-079054E6A446}"/>
    <cellStyle name="Comma 3 4 2 2 2 3" xfId="1874" xr:uid="{00000000-0005-0000-0000-0000E4050000}"/>
    <cellStyle name="Comma 3 4 2 2 2 3 2" xfId="4663" xr:uid="{9F913188-A279-4E7A-91E4-7D0D4512FFE9}"/>
    <cellStyle name="Comma 3 4 2 2 2 4" xfId="3583" xr:uid="{FDE238A1-6129-4915-8F36-F0A37943E3A7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3" xfId="3854" xr:uid="{6BEF079C-FC83-4BD2-B74F-D09C89A3F3DA}"/>
    <cellStyle name="Comma 3 4 2 2 4" xfId="1607" xr:uid="{00000000-0005-0000-0000-0000E7050000}"/>
    <cellStyle name="Comma 3 4 2 2 4 2" xfId="4396" xr:uid="{66632F42-1898-4D90-8860-B6BBC48E71A4}"/>
    <cellStyle name="Comma 3 4 2 2 5" xfId="2688" xr:uid="{00000000-0005-0000-0000-0000E8050000}"/>
    <cellStyle name="Comma 3 4 2 2 5 2" xfId="5477" xr:uid="{9C55E8FB-6478-4F3C-93B4-544B357EABDB}"/>
    <cellStyle name="Comma 3 4 2 2 6" xfId="527" xr:uid="{00000000-0005-0000-0000-0000E9050000}"/>
    <cellStyle name="Comma 3 4 2 2 6 2" xfId="3316" xr:uid="{A67BCC2D-ECB2-41F8-AEE7-27FDF27BB870}"/>
    <cellStyle name="Comma 3 4 2 2 7" xfId="3040" xr:uid="{AF17D310-42E5-40E1-B56B-F9B949EC7E34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3" xfId="3995" xr:uid="{271963CF-696C-4AAE-9A93-0FB67AF7A6E5}"/>
    <cellStyle name="Comma 3 4 2 3 3" xfId="1748" xr:uid="{00000000-0005-0000-0000-0000ED050000}"/>
    <cellStyle name="Comma 3 4 2 3 3 2" xfId="4537" xr:uid="{D334B4B3-4018-4A95-88CD-877142A34581}"/>
    <cellStyle name="Comma 3 4 2 3 4" xfId="3457" xr:uid="{44E51AB7-6A94-42F2-9A0C-D0C4A71332E9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3" xfId="3728" xr:uid="{E5522683-555D-4C93-9EE7-FA9C72675184}"/>
    <cellStyle name="Comma 3 4 2 5" xfId="1481" xr:uid="{00000000-0005-0000-0000-0000F0050000}"/>
    <cellStyle name="Comma 3 4 2 5 2" xfId="4270" xr:uid="{8225ACD5-3586-4A54-AFE1-591420870D9F}"/>
    <cellStyle name="Comma 3 4 2 6" xfId="2562" xr:uid="{00000000-0005-0000-0000-0000F1050000}"/>
    <cellStyle name="Comma 3 4 2 6 2" xfId="5351" xr:uid="{14E6B9D1-B06F-4AD2-811E-0F116D43B6A6}"/>
    <cellStyle name="Comma 3 4 2 7" xfId="401" xr:uid="{00000000-0005-0000-0000-0000F2050000}"/>
    <cellStyle name="Comma 3 4 2 7 2" xfId="3190" xr:uid="{54A2F08D-08F3-4B66-97A7-D770A4CFBF47}"/>
    <cellStyle name="Comma 3 4 2 8" xfId="2914" xr:uid="{D37E72BD-CB2D-4B7B-B381-17C84B946DA3}"/>
    <cellStyle name="Comma 3 4 3" xfId="183" xr:uid="{00000000-0005-0000-0000-0000F3050000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3" xfId="4057" xr:uid="{83408F56-0277-4440-B197-76017B0E1E31}"/>
    <cellStyle name="Comma 3 4 3 2 3" xfId="1810" xr:uid="{00000000-0005-0000-0000-0000F7050000}"/>
    <cellStyle name="Comma 3 4 3 2 3 2" xfId="4599" xr:uid="{F2382591-475E-47CA-9110-A9C7A3823D91}"/>
    <cellStyle name="Comma 3 4 3 2 4" xfId="3519" xr:uid="{51F3C7EF-C5DC-4234-885C-A68B37318829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3" xfId="3790" xr:uid="{549C8A49-E42E-4A40-8654-B9D7755C9CDB}"/>
    <cellStyle name="Comma 3 4 3 4" xfId="1543" xr:uid="{00000000-0005-0000-0000-0000FA050000}"/>
    <cellStyle name="Comma 3 4 3 4 2" xfId="4332" xr:uid="{F12614AC-B6F3-48D5-BAB7-4115303B6FB6}"/>
    <cellStyle name="Comma 3 4 3 5" xfId="2624" xr:uid="{00000000-0005-0000-0000-0000FB050000}"/>
    <cellStyle name="Comma 3 4 3 5 2" xfId="5413" xr:uid="{0F6E953C-976E-44E0-9D19-F180FFDFC8D3}"/>
    <cellStyle name="Comma 3 4 3 6" xfId="463" xr:uid="{00000000-0005-0000-0000-0000FC050000}"/>
    <cellStyle name="Comma 3 4 3 6 2" xfId="3252" xr:uid="{C0D610AC-021D-4C22-B335-DBD021C0E48D}"/>
    <cellStyle name="Comma 3 4 3 7" xfId="2976" xr:uid="{C2247DF1-9EDC-473B-935B-308BF2E960C1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3" xfId="3933" xr:uid="{12F60FDE-9858-4A96-9E6B-26A0E985FA56}"/>
    <cellStyle name="Comma 3 4 4 3" xfId="1686" xr:uid="{00000000-0005-0000-0000-000000060000}"/>
    <cellStyle name="Comma 3 4 4 3 2" xfId="4475" xr:uid="{16D65B1B-43B9-4B3E-96C4-4F9A6F2393B7}"/>
    <cellStyle name="Comma 3 4 4 4" xfId="3395" xr:uid="{14E52B1B-2ECB-4359-9EDA-AE62B99214B4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3" xfId="3666" xr:uid="{D674FA0F-3647-4D94-BB74-9A0779256105}"/>
    <cellStyle name="Comma 3 4 6" xfId="1419" xr:uid="{00000000-0005-0000-0000-000003060000}"/>
    <cellStyle name="Comma 3 4 6 2" xfId="4208" xr:uid="{ADAD3FE4-1FD4-435C-9075-CA57FC89E95A}"/>
    <cellStyle name="Comma 3 4 7" xfId="2500" xr:uid="{00000000-0005-0000-0000-000004060000}"/>
    <cellStyle name="Comma 3 4 7 2" xfId="5289" xr:uid="{1A329CFA-BED4-4411-8F8D-AF3173365F72}"/>
    <cellStyle name="Comma 3 4 8" xfId="339" xr:uid="{00000000-0005-0000-0000-000005060000}"/>
    <cellStyle name="Comma 3 4 8 2" xfId="3128" xr:uid="{8207A9FD-592C-4F67-BD92-44B834BD1F35}"/>
    <cellStyle name="Comma 3 4 9" xfId="2852" xr:uid="{4FF56412-3AB5-40F0-BC17-C6FE1FA91AAD}"/>
    <cellStyle name="Comma 3 5" xfId="89" xr:uid="{00000000-0005-0000-0000-000006060000}"/>
    <cellStyle name="Comma 3 5 2" xfId="215" xr:uid="{00000000-0005-0000-0000-000007060000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3" xfId="4089" xr:uid="{39B0C16A-F5E2-4CB9-915A-2DF9E7C7666B}"/>
    <cellStyle name="Comma 3 5 2 2 3" xfId="1842" xr:uid="{00000000-0005-0000-0000-00000B060000}"/>
    <cellStyle name="Comma 3 5 2 2 3 2" xfId="4631" xr:uid="{0F4ACECE-D585-4034-A595-AD12B7BAFA56}"/>
    <cellStyle name="Comma 3 5 2 2 4" xfId="3551" xr:uid="{6B3CEA3A-39D2-4433-8EE8-EE2312611B24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3" xfId="3822" xr:uid="{61B42CAA-0F1A-4079-9BE2-9D406904B75D}"/>
    <cellStyle name="Comma 3 5 2 4" xfId="1575" xr:uid="{00000000-0005-0000-0000-00000E060000}"/>
    <cellStyle name="Comma 3 5 2 4 2" xfId="4364" xr:uid="{6A3745A0-9DA2-483D-9472-D9111D3C6968}"/>
    <cellStyle name="Comma 3 5 2 5" xfId="2656" xr:uid="{00000000-0005-0000-0000-00000F060000}"/>
    <cellStyle name="Comma 3 5 2 5 2" xfId="5445" xr:uid="{6BCFA355-E017-4C32-8F15-53D506A3F4C1}"/>
    <cellStyle name="Comma 3 5 2 6" xfId="495" xr:uid="{00000000-0005-0000-0000-000010060000}"/>
    <cellStyle name="Comma 3 5 2 6 2" xfId="3284" xr:uid="{B291C088-2D0D-4617-AF70-80281746472D}"/>
    <cellStyle name="Comma 3 5 2 7" xfId="3008" xr:uid="{25CA3080-59CB-4295-81CC-7C0603B00194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3" xfId="3963" xr:uid="{7C311542-6BED-440C-8F61-A6DDE9120F0D}"/>
    <cellStyle name="Comma 3 5 3 3" xfId="1716" xr:uid="{00000000-0005-0000-0000-000014060000}"/>
    <cellStyle name="Comma 3 5 3 3 2" xfId="4505" xr:uid="{2A70A1DB-EAD1-4E91-838C-10DC909E8C8B}"/>
    <cellStyle name="Comma 3 5 3 4" xfId="3425" xr:uid="{8737F391-A828-4427-8FF7-80CBE54AD8E3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3" xfId="3696" xr:uid="{391D1FD1-3B95-492A-B1D4-53617D352C87}"/>
    <cellStyle name="Comma 3 5 5" xfId="1449" xr:uid="{00000000-0005-0000-0000-000017060000}"/>
    <cellStyle name="Comma 3 5 5 2" xfId="4238" xr:uid="{85A60784-BD4F-4A19-936B-E6098550EBAC}"/>
    <cellStyle name="Comma 3 5 6" xfId="2530" xr:uid="{00000000-0005-0000-0000-000018060000}"/>
    <cellStyle name="Comma 3 5 6 2" xfId="5319" xr:uid="{B5BED450-8DF8-4B80-B2F3-62D5A5F6C4B3}"/>
    <cellStyle name="Comma 3 5 7" xfId="369" xr:uid="{00000000-0005-0000-0000-000019060000}"/>
    <cellStyle name="Comma 3 5 7 2" xfId="3158" xr:uid="{285820D3-4B8E-4845-A32E-1DAA9957811E}"/>
    <cellStyle name="Comma 3 5 8" xfId="2882" xr:uid="{9B7ACB54-7230-4063-A1BA-BDDFC594F82D}"/>
    <cellStyle name="Comma 3 6" xfId="151" xr:uid="{00000000-0005-0000-0000-00001A060000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3" xfId="4025" xr:uid="{8D3F3DBA-2BC0-47B3-8DEF-38986EF9CB82}"/>
    <cellStyle name="Comma 3 6 2 3" xfId="1778" xr:uid="{00000000-0005-0000-0000-00001E060000}"/>
    <cellStyle name="Comma 3 6 2 3 2" xfId="4567" xr:uid="{ADB9CB00-140A-4403-825F-D3220ABE8FDD}"/>
    <cellStyle name="Comma 3 6 2 4" xfId="3487" xr:uid="{68F3C860-8AED-4925-98D5-4C146C1F81E3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3" xfId="3758" xr:uid="{D3E59D74-302C-48CF-964D-FC77D74398F4}"/>
    <cellStyle name="Comma 3 6 4" xfId="1511" xr:uid="{00000000-0005-0000-0000-000021060000}"/>
    <cellStyle name="Comma 3 6 4 2" xfId="4300" xr:uid="{1A9616AE-51F1-4F56-B87F-0E49092326A8}"/>
    <cellStyle name="Comma 3 6 5" xfId="2592" xr:uid="{00000000-0005-0000-0000-000022060000}"/>
    <cellStyle name="Comma 3 6 5 2" xfId="5381" xr:uid="{BE179759-5EC7-4466-B34C-081E063FB648}"/>
    <cellStyle name="Comma 3 6 6" xfId="431" xr:uid="{00000000-0005-0000-0000-000023060000}"/>
    <cellStyle name="Comma 3 6 6 2" xfId="3220" xr:uid="{BC82D9F0-B12E-4595-96A4-7C7256AF4634}"/>
    <cellStyle name="Comma 3 6 7" xfId="2944" xr:uid="{10C4B305-759B-481D-BAFF-A57BFB6C1BD6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3" xfId="3906" xr:uid="{D8C0F9A5-2394-4A52-BED0-1209A8BAFE0D}"/>
    <cellStyle name="Comma 3 7 3" xfId="1659" xr:uid="{00000000-0005-0000-0000-000027060000}"/>
    <cellStyle name="Comma 3 7 3 2" xfId="4448" xr:uid="{D22BAFF3-8A4F-4A9B-9543-1C4735A15304}"/>
    <cellStyle name="Comma 3 7 4" xfId="3368" xr:uid="{9AC26EDD-D12F-43DF-8C16-D02323F8A339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3" xfId="3639" xr:uid="{CF5AEBC5-E8C2-4C1B-B64B-53775C10A164}"/>
    <cellStyle name="Comma 3 9" xfId="1392" xr:uid="{00000000-0005-0000-0000-00002A060000}"/>
    <cellStyle name="Comma 3 9 2" xfId="4181" xr:uid="{76E42570-694D-4D98-8BAB-EC561AF4BCF0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3" xfId="3625" xr:uid="{92CDC407-7DA2-437C-A89B-1DC3E6419B9B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3" xfId="2728" xr:uid="{00000000-0005-0000-0000-00002F060000}"/>
    <cellStyle name="Comma 31 3 2" xfId="5517" xr:uid="{260C507E-7647-4C5F-A750-86F62B0BD199}"/>
    <cellStyle name="Comma 31 4" xfId="1374" xr:uid="{00000000-0005-0000-0000-000030060000}"/>
    <cellStyle name="Comma 31 4 2" xfId="4163" xr:uid="{66757E3F-8055-4855-8031-EBAB6161B3D5}"/>
    <cellStyle name="Comma 31 5" xfId="3080" xr:uid="{9FAFC687-E774-4744-9BC7-7846A9E2D220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3" xfId="2727" xr:uid="{00000000-0005-0000-0000-000033060000}"/>
    <cellStyle name="Comma 32 3 2" xfId="5516" xr:uid="{468AB202-8259-4DEC-88A4-184982E86F8A}"/>
    <cellStyle name="Comma 32 4" xfId="1375" xr:uid="{00000000-0005-0000-0000-000034060000}"/>
    <cellStyle name="Comma 32 4 2" xfId="4164" xr:uid="{BC9F0E6B-75BF-4A27-BDF3-F2E99CDA84F2}"/>
    <cellStyle name="Comma 32 5" xfId="3079" xr:uid="{D9FB5166-5822-4DDA-A6C9-AD53A7A19012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3" xfId="2730" xr:uid="{00000000-0005-0000-0000-000037060000}"/>
    <cellStyle name="Comma 33 3 2" xfId="5519" xr:uid="{0C05B90E-40CB-4516-8558-DA816B9AE806}"/>
    <cellStyle name="Comma 33 4" xfId="1376" xr:uid="{00000000-0005-0000-0000-000038060000}"/>
    <cellStyle name="Comma 33 4 2" xfId="4165" xr:uid="{AD95FBCA-E120-44B1-BA3D-6A4F1E429BB7}"/>
    <cellStyle name="Comma 33 5" xfId="3082" xr:uid="{D7E31AC6-1559-4C5F-97F6-BC30699B0948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3" xfId="1378" xr:uid="{00000000-0005-0000-0000-00003B060000}"/>
    <cellStyle name="Comma 34 3 2" xfId="4167" xr:uid="{8572B7F3-DAE8-449E-A431-BF06987AB547}"/>
    <cellStyle name="Comma 34 4" xfId="3083" xr:uid="{F0C2E205-95AE-4131-B65E-0E5ABAA7E3DA}"/>
    <cellStyle name="Comma 35" xfId="1377" xr:uid="{00000000-0005-0000-0000-00003C060000}"/>
    <cellStyle name="Comma 35 2" xfId="4166" xr:uid="{BF413C7D-1DDC-4337-BA66-1C15F658B696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3" xfId="3085" xr:uid="{422A1D34-9FF8-4695-B6A1-886034E0F643}"/>
    <cellStyle name="Comma 37" xfId="2458" xr:uid="{00000000-0005-0000-0000-00003F060000}"/>
    <cellStyle name="Comma 37 2" xfId="5247" xr:uid="{352D1456-4781-4862-AAAE-817CAD612BFF}"/>
    <cellStyle name="Comma 38" xfId="298" xr:uid="{00000000-0005-0000-0000-000040060000}"/>
    <cellStyle name="Comma 38 2" xfId="3087" xr:uid="{82C7B53A-D791-4D6E-B2FE-9467EF2F227F}"/>
    <cellStyle name="Comma 39" xfId="2738" xr:uid="{00000000-0005-0000-0000-000041060000}"/>
    <cellStyle name="Comma 39 2" xfId="5527" xr:uid="{DD2BAC6D-99B2-4D84-9D81-72106F7EE068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1" xfId="2826" xr:uid="{A8DEEF7F-8A92-4CA5-BF48-BCA05329B362}"/>
    <cellStyle name="Comma 4 2" xfId="46" xr:uid="{00000000-0005-0000-0000-000044060000}"/>
    <cellStyle name="Comma 4 2 10" xfId="2839" xr:uid="{D7FFE757-01E5-4088-BAB1-08CB731EE418}"/>
    <cellStyle name="Comma 4 2 2" xfId="75" xr:uid="{00000000-0005-0000-0000-000045060000}"/>
    <cellStyle name="Comma 4 2 2 2" xfId="137" xr:uid="{00000000-0005-0000-0000-000046060000}"/>
    <cellStyle name="Comma 4 2 2 2 2" xfId="263" xr:uid="{00000000-0005-0000-0000-000047060000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3" xfId="4137" xr:uid="{8A7F933F-D255-4C58-8340-BB17D528DC4D}"/>
    <cellStyle name="Comma 4 2 2 2 2 2 3" xfId="1890" xr:uid="{00000000-0005-0000-0000-00004B060000}"/>
    <cellStyle name="Comma 4 2 2 2 2 2 3 2" xfId="4679" xr:uid="{8CECC147-EE61-473D-AA27-3C3B827DF18E}"/>
    <cellStyle name="Comma 4 2 2 2 2 2 4" xfId="3599" xr:uid="{7CCF0A6A-5916-4401-A5C5-CFED4B355C77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3" xfId="3870" xr:uid="{2B910658-10A1-463C-9476-E604DF01E6B0}"/>
    <cellStyle name="Comma 4 2 2 2 2 4" xfId="1623" xr:uid="{00000000-0005-0000-0000-00004E060000}"/>
    <cellStyle name="Comma 4 2 2 2 2 4 2" xfId="4412" xr:uid="{21104CCB-F2DB-468E-8944-133480728E36}"/>
    <cellStyle name="Comma 4 2 2 2 2 5" xfId="2704" xr:uid="{00000000-0005-0000-0000-00004F060000}"/>
    <cellStyle name="Comma 4 2 2 2 2 5 2" xfId="5493" xr:uid="{D68CCAFA-CA4B-43A5-8562-9E3DC0FF2F09}"/>
    <cellStyle name="Comma 4 2 2 2 2 6" xfId="543" xr:uid="{00000000-0005-0000-0000-000050060000}"/>
    <cellStyle name="Comma 4 2 2 2 2 6 2" xfId="3332" xr:uid="{2B6E6690-7CCA-401B-BFA2-298EB507F11F}"/>
    <cellStyle name="Comma 4 2 2 2 2 7" xfId="3056" xr:uid="{E900F874-6891-4CE6-90F0-7AFAB8C1CBE8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3" xfId="4011" xr:uid="{BE56580B-D600-4062-81B9-04C8FFE52EDB}"/>
    <cellStyle name="Comma 4 2 2 2 3 3" xfId="1764" xr:uid="{00000000-0005-0000-0000-000054060000}"/>
    <cellStyle name="Comma 4 2 2 2 3 3 2" xfId="4553" xr:uid="{F24C4B09-6A2D-45E7-A106-244AAC9422F3}"/>
    <cellStyle name="Comma 4 2 2 2 3 4" xfId="3473" xr:uid="{169A39AD-0430-4F9E-943D-79D5337CCFB2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3" xfId="3744" xr:uid="{23CC25FA-31D5-4DFF-96BA-3AE162D196D8}"/>
    <cellStyle name="Comma 4 2 2 2 5" xfId="1497" xr:uid="{00000000-0005-0000-0000-000057060000}"/>
    <cellStyle name="Comma 4 2 2 2 5 2" xfId="4286" xr:uid="{716761CE-5F8B-4E01-B985-C65796713D0C}"/>
    <cellStyle name="Comma 4 2 2 2 6" xfId="2578" xr:uid="{00000000-0005-0000-0000-000058060000}"/>
    <cellStyle name="Comma 4 2 2 2 6 2" xfId="5367" xr:uid="{8C14C369-F317-497A-8CDE-6CF57F46E420}"/>
    <cellStyle name="Comma 4 2 2 2 7" xfId="417" xr:uid="{00000000-0005-0000-0000-000059060000}"/>
    <cellStyle name="Comma 4 2 2 2 7 2" xfId="3206" xr:uid="{F25E71CC-D612-4C0C-A090-18FE5BE80851}"/>
    <cellStyle name="Comma 4 2 2 2 8" xfId="2930" xr:uid="{F68DC6A5-EFDE-404C-A37A-7AF685DCA8E5}"/>
    <cellStyle name="Comma 4 2 2 3" xfId="199" xr:uid="{00000000-0005-0000-0000-00005A060000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3" xfId="4073" xr:uid="{6380A568-6DDF-4898-962A-0826BCDFCE3E}"/>
    <cellStyle name="Comma 4 2 2 3 2 3" xfId="1826" xr:uid="{00000000-0005-0000-0000-00005E060000}"/>
    <cellStyle name="Comma 4 2 2 3 2 3 2" xfId="4615" xr:uid="{64396C25-9CDD-4FA5-8076-659134C4E83C}"/>
    <cellStyle name="Comma 4 2 2 3 2 4" xfId="3535" xr:uid="{0B72A6E7-1B99-4756-94D9-8C7D12ED2071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3" xfId="3806" xr:uid="{5C3F3D38-0D5C-47F9-BFC6-BB2A35DBACB2}"/>
    <cellStyle name="Comma 4 2 2 3 4" xfId="1559" xr:uid="{00000000-0005-0000-0000-000061060000}"/>
    <cellStyle name="Comma 4 2 2 3 4 2" xfId="4348" xr:uid="{152A9872-18EE-433D-A593-5D132110305C}"/>
    <cellStyle name="Comma 4 2 2 3 5" xfId="2640" xr:uid="{00000000-0005-0000-0000-000062060000}"/>
    <cellStyle name="Comma 4 2 2 3 5 2" xfId="5429" xr:uid="{A05295A9-2961-473E-AF9B-DEFD8FD46181}"/>
    <cellStyle name="Comma 4 2 2 3 6" xfId="479" xr:uid="{00000000-0005-0000-0000-000063060000}"/>
    <cellStyle name="Comma 4 2 2 3 6 2" xfId="3268" xr:uid="{4CC980B3-E1A0-4090-9F05-7BD9FCE9C857}"/>
    <cellStyle name="Comma 4 2 2 3 7" xfId="2992" xr:uid="{6B57DEF9-5558-4E06-9A26-AF363796E35D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3" xfId="3949" xr:uid="{6B764D0D-26B1-4EB1-83FD-19DC284C7490}"/>
    <cellStyle name="Comma 4 2 2 4 3" xfId="1702" xr:uid="{00000000-0005-0000-0000-000067060000}"/>
    <cellStyle name="Comma 4 2 2 4 3 2" xfId="4491" xr:uid="{86753083-8DC1-4FDC-AD4E-242F6B464692}"/>
    <cellStyle name="Comma 4 2 2 4 4" xfId="3411" xr:uid="{E8FA43CE-37ED-4827-8DBC-7157AAFB0D34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3" xfId="3682" xr:uid="{AC2BBE8F-CEC8-4884-AA1A-51AC15427CD0}"/>
    <cellStyle name="Comma 4 2 2 6" xfId="1435" xr:uid="{00000000-0005-0000-0000-00006A060000}"/>
    <cellStyle name="Comma 4 2 2 6 2" xfId="4224" xr:uid="{07588E90-A9A7-43C7-843A-4799E01BA522}"/>
    <cellStyle name="Comma 4 2 2 7" xfId="2516" xr:uid="{00000000-0005-0000-0000-00006B060000}"/>
    <cellStyle name="Comma 4 2 2 7 2" xfId="5305" xr:uid="{30E4EAD4-34B4-412B-B6B6-C5D0C9184AC8}"/>
    <cellStyle name="Comma 4 2 2 8" xfId="355" xr:uid="{00000000-0005-0000-0000-00006C060000}"/>
    <cellStyle name="Comma 4 2 2 8 2" xfId="3144" xr:uid="{01CDDC55-4EEA-463D-A249-D764D863E80E}"/>
    <cellStyle name="Comma 4 2 2 9" xfId="2868" xr:uid="{2274FE7F-32B3-4DD2-B830-151712793E4D}"/>
    <cellStyle name="Comma 4 2 3" xfId="105" xr:uid="{00000000-0005-0000-0000-00006D060000}"/>
    <cellStyle name="Comma 4 2 3 2" xfId="231" xr:uid="{00000000-0005-0000-0000-00006E060000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3" xfId="4105" xr:uid="{3DF4E762-BAF7-40CD-8DA2-2F124E8F9AF2}"/>
    <cellStyle name="Comma 4 2 3 2 2 3" xfId="1858" xr:uid="{00000000-0005-0000-0000-000072060000}"/>
    <cellStyle name="Comma 4 2 3 2 2 3 2" xfId="4647" xr:uid="{DFA7AD3F-A49A-4B85-B1A0-BB9DDB53A840}"/>
    <cellStyle name="Comma 4 2 3 2 2 4" xfId="3567" xr:uid="{541F2BE5-13CE-44C4-8D96-0D96EF21E895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3" xfId="3838" xr:uid="{27ED2298-22C5-4961-9177-FC05276CF483}"/>
    <cellStyle name="Comma 4 2 3 2 4" xfId="1591" xr:uid="{00000000-0005-0000-0000-000075060000}"/>
    <cellStyle name="Comma 4 2 3 2 4 2" xfId="4380" xr:uid="{3D6336E5-86D7-40DD-B451-5FC1B08B3838}"/>
    <cellStyle name="Comma 4 2 3 2 5" xfId="2672" xr:uid="{00000000-0005-0000-0000-000076060000}"/>
    <cellStyle name="Comma 4 2 3 2 5 2" xfId="5461" xr:uid="{663DA7BA-783A-42CE-924F-8EDFD77D69CC}"/>
    <cellStyle name="Comma 4 2 3 2 6" xfId="511" xr:uid="{00000000-0005-0000-0000-000077060000}"/>
    <cellStyle name="Comma 4 2 3 2 6 2" xfId="3300" xr:uid="{D5F63067-04A4-4689-AEEC-AC465D5D7809}"/>
    <cellStyle name="Comma 4 2 3 2 7" xfId="3024" xr:uid="{E8FF0089-1363-4AB6-8138-2773D2C669E6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3" xfId="3979" xr:uid="{BFC4B96F-676F-417E-8239-2E4D9E8F67F4}"/>
    <cellStyle name="Comma 4 2 3 3 3" xfId="1732" xr:uid="{00000000-0005-0000-0000-00007B060000}"/>
    <cellStyle name="Comma 4 2 3 3 3 2" xfId="4521" xr:uid="{FE02D2F1-861D-4286-83AC-13A6BECE38CD}"/>
    <cellStyle name="Comma 4 2 3 3 4" xfId="3441" xr:uid="{D33EAB92-8BDE-4656-AF45-1592D19DFF05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3" xfId="3712" xr:uid="{29AAE453-415E-4CD5-90D3-FED8C21A9675}"/>
    <cellStyle name="Comma 4 2 3 5" xfId="1465" xr:uid="{00000000-0005-0000-0000-00007E060000}"/>
    <cellStyle name="Comma 4 2 3 5 2" xfId="4254" xr:uid="{1C0B87AE-1235-405F-9F9D-AF7976485536}"/>
    <cellStyle name="Comma 4 2 3 6" xfId="2546" xr:uid="{00000000-0005-0000-0000-00007F060000}"/>
    <cellStyle name="Comma 4 2 3 6 2" xfId="5335" xr:uid="{098654DA-2184-4B85-91D0-75CDBA808E89}"/>
    <cellStyle name="Comma 4 2 3 7" xfId="385" xr:uid="{00000000-0005-0000-0000-000080060000}"/>
    <cellStyle name="Comma 4 2 3 7 2" xfId="3174" xr:uid="{4BA2E0B9-1739-4D69-B940-87BBE4850296}"/>
    <cellStyle name="Comma 4 2 3 8" xfId="2898" xr:uid="{416A9936-F98D-4C8F-9E1B-8E69984CC321}"/>
    <cellStyle name="Comma 4 2 4" xfId="167" xr:uid="{00000000-0005-0000-0000-000081060000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3" xfId="4041" xr:uid="{11E8A5E7-8FDA-47B3-A60D-E432A39171A3}"/>
    <cellStyle name="Comma 4 2 4 2 3" xfId="1794" xr:uid="{00000000-0005-0000-0000-000085060000}"/>
    <cellStyle name="Comma 4 2 4 2 3 2" xfId="4583" xr:uid="{A0817A22-C807-4371-A8E8-61D289995EEA}"/>
    <cellStyle name="Comma 4 2 4 2 4" xfId="3503" xr:uid="{849FA5FD-0AAA-4999-81DD-1FA6B6456D61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3" xfId="3774" xr:uid="{8C5CE2CC-ADF5-4229-951C-1890A279A15C}"/>
    <cellStyle name="Comma 4 2 4 4" xfId="1527" xr:uid="{00000000-0005-0000-0000-000088060000}"/>
    <cellStyle name="Comma 4 2 4 4 2" xfId="4316" xr:uid="{D727482B-0047-4DB3-902E-902E7291990F}"/>
    <cellStyle name="Comma 4 2 4 5" xfId="2608" xr:uid="{00000000-0005-0000-0000-000089060000}"/>
    <cellStyle name="Comma 4 2 4 5 2" xfId="5397" xr:uid="{0A27E67E-36B0-42D3-AF81-415A34FB2FEC}"/>
    <cellStyle name="Comma 4 2 4 6" xfId="447" xr:uid="{00000000-0005-0000-0000-00008A060000}"/>
    <cellStyle name="Comma 4 2 4 6 2" xfId="3236" xr:uid="{7AC47247-7CDF-49BF-9244-1012BB653EE4}"/>
    <cellStyle name="Comma 4 2 4 7" xfId="2960" xr:uid="{1814E2D7-1DE7-4E8A-9571-088F72E117C5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3" xfId="3920" xr:uid="{54C4EB7D-6782-4F7F-B016-4E37EDF9340F}"/>
    <cellStyle name="Comma 4 2 5 3" xfId="1673" xr:uid="{00000000-0005-0000-0000-00008E060000}"/>
    <cellStyle name="Comma 4 2 5 3 2" xfId="4462" xr:uid="{1DB11F87-2ED7-4EA6-85E4-0C8CF0EE934C}"/>
    <cellStyle name="Comma 4 2 5 4" xfId="3382" xr:uid="{992DD126-DD97-4D2A-87C2-88A378A6ED66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3" xfId="3653" xr:uid="{8917C1BF-9691-4E34-A2F9-E1075839A7D4}"/>
    <cellStyle name="Comma 4 2 7" xfId="1406" xr:uid="{00000000-0005-0000-0000-000091060000}"/>
    <cellStyle name="Comma 4 2 7 2" xfId="4195" xr:uid="{391C23CB-9790-4776-B1FD-D8D24D68BAB1}"/>
    <cellStyle name="Comma 4 2 8" xfId="2487" xr:uid="{00000000-0005-0000-0000-000092060000}"/>
    <cellStyle name="Comma 4 2 8 2" xfId="5276" xr:uid="{29E88C98-7A90-47F6-9D2C-47AB31734BB7}"/>
    <cellStyle name="Comma 4 2 9" xfId="326" xr:uid="{00000000-0005-0000-0000-000093060000}"/>
    <cellStyle name="Comma 4 2 9 2" xfId="3115" xr:uid="{D9D6BA82-6A24-4C27-A223-0568E66AC488}"/>
    <cellStyle name="Comma 4 3" xfId="60" xr:uid="{00000000-0005-0000-0000-000094060000}"/>
    <cellStyle name="Comma 4 3 2" xfId="122" xr:uid="{00000000-0005-0000-0000-000095060000}"/>
    <cellStyle name="Comma 4 3 2 2" xfId="248" xr:uid="{00000000-0005-0000-0000-000096060000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3" xfId="4122" xr:uid="{AC2665FE-E5ED-4DFE-9AC0-1C9616B92FA7}"/>
    <cellStyle name="Comma 4 3 2 2 2 3" xfId="1875" xr:uid="{00000000-0005-0000-0000-00009A060000}"/>
    <cellStyle name="Comma 4 3 2 2 2 3 2" xfId="4664" xr:uid="{CB08DADA-AB91-4C77-AB83-E17DF56513D9}"/>
    <cellStyle name="Comma 4 3 2 2 2 4" xfId="3584" xr:uid="{D31679AF-FAFE-484C-AA85-7FAA4B08CA92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3" xfId="3855" xr:uid="{1E1E8FA6-A045-4524-A423-7645F31875AE}"/>
    <cellStyle name="Comma 4 3 2 2 4" xfId="1608" xr:uid="{00000000-0005-0000-0000-00009D060000}"/>
    <cellStyle name="Comma 4 3 2 2 4 2" xfId="4397" xr:uid="{27ED7992-4173-4D28-8E85-F27DB17E0801}"/>
    <cellStyle name="Comma 4 3 2 2 5" xfId="2689" xr:uid="{00000000-0005-0000-0000-00009E060000}"/>
    <cellStyle name="Comma 4 3 2 2 5 2" xfId="5478" xr:uid="{9A149EDF-85FE-4437-8929-77935DD068BF}"/>
    <cellStyle name="Comma 4 3 2 2 6" xfId="528" xr:uid="{00000000-0005-0000-0000-00009F060000}"/>
    <cellStyle name="Comma 4 3 2 2 6 2" xfId="3317" xr:uid="{45EAFD18-D139-4610-A8D7-A9C06FCC213E}"/>
    <cellStyle name="Comma 4 3 2 2 7" xfId="3041" xr:uid="{653B9068-CADF-4A44-B875-09A823C469A2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3" xfId="3996" xr:uid="{EB33D906-6CF7-4E85-8720-700B8E2F5071}"/>
    <cellStyle name="Comma 4 3 2 3 3" xfId="1749" xr:uid="{00000000-0005-0000-0000-0000A3060000}"/>
    <cellStyle name="Comma 4 3 2 3 3 2" xfId="4538" xr:uid="{0D27D32D-E9F8-4C84-B8B7-43ABBACD1EFF}"/>
    <cellStyle name="Comma 4 3 2 3 4" xfId="3458" xr:uid="{0D51D14C-E0AB-4B8D-919C-92E6615A3027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3" xfId="3729" xr:uid="{7B8CB7B5-2ACB-4A3E-A023-0E45A0F30AF5}"/>
    <cellStyle name="Comma 4 3 2 5" xfId="1482" xr:uid="{00000000-0005-0000-0000-0000A6060000}"/>
    <cellStyle name="Comma 4 3 2 5 2" xfId="4271" xr:uid="{FBEB177C-4E76-4A5E-8907-F9BB72258EF1}"/>
    <cellStyle name="Comma 4 3 2 6" xfId="2563" xr:uid="{00000000-0005-0000-0000-0000A7060000}"/>
    <cellStyle name="Comma 4 3 2 6 2" xfId="5352" xr:uid="{EE33CC40-7476-4E22-A65F-7711ACD79381}"/>
    <cellStyle name="Comma 4 3 2 7" xfId="402" xr:uid="{00000000-0005-0000-0000-0000A8060000}"/>
    <cellStyle name="Comma 4 3 2 7 2" xfId="3191" xr:uid="{6DA52961-F8BB-47F9-8A7D-33C336A0C124}"/>
    <cellStyle name="Comma 4 3 2 8" xfId="2915" xr:uid="{5BB75E8B-B71E-461A-B618-71E491B0BA47}"/>
    <cellStyle name="Comma 4 3 3" xfId="184" xr:uid="{00000000-0005-0000-0000-0000A9060000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3" xfId="4058" xr:uid="{D4B6AF2D-1631-413E-8620-810217B375A9}"/>
    <cellStyle name="Comma 4 3 3 2 3" xfId="1811" xr:uid="{00000000-0005-0000-0000-0000AD060000}"/>
    <cellStyle name="Comma 4 3 3 2 3 2" xfId="4600" xr:uid="{E7B68D01-AB68-48D0-9A43-269C21342E6D}"/>
    <cellStyle name="Comma 4 3 3 2 4" xfId="3520" xr:uid="{615A8930-EC4C-4803-B664-4845C73102BA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3" xfId="3791" xr:uid="{5731A5A2-ED1F-4B8A-AB6A-070C40A3B40F}"/>
    <cellStyle name="Comma 4 3 3 4" xfId="1544" xr:uid="{00000000-0005-0000-0000-0000B0060000}"/>
    <cellStyle name="Comma 4 3 3 4 2" xfId="4333" xr:uid="{C1885A0E-C55A-4C01-94C2-1EF9006B8BDA}"/>
    <cellStyle name="Comma 4 3 3 5" xfId="2625" xr:uid="{00000000-0005-0000-0000-0000B1060000}"/>
    <cellStyle name="Comma 4 3 3 5 2" xfId="5414" xr:uid="{21563849-035F-4E0D-9C09-C088B3090495}"/>
    <cellStyle name="Comma 4 3 3 6" xfId="464" xr:uid="{00000000-0005-0000-0000-0000B2060000}"/>
    <cellStyle name="Comma 4 3 3 6 2" xfId="3253" xr:uid="{5D92F211-6044-40EC-BF44-5B1289332A64}"/>
    <cellStyle name="Comma 4 3 3 7" xfId="2977" xr:uid="{4129606F-4F17-487B-91D5-03E1DBD7E26E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3" xfId="3934" xr:uid="{EAFE373B-A2DB-43BE-AE20-9F26D23B04B5}"/>
    <cellStyle name="Comma 4 3 4 3" xfId="1687" xr:uid="{00000000-0005-0000-0000-0000B6060000}"/>
    <cellStyle name="Comma 4 3 4 3 2" xfId="4476" xr:uid="{EDC9CD88-0F02-4776-A805-EEFD08DB671E}"/>
    <cellStyle name="Comma 4 3 4 4" xfId="3396" xr:uid="{4D39F788-2F9A-4CC4-A697-B86FA9CF850C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3" xfId="3667" xr:uid="{E0587E24-11D8-4BA5-ADE1-361F9C7DCB39}"/>
    <cellStyle name="Comma 4 3 6" xfId="1420" xr:uid="{00000000-0005-0000-0000-0000B9060000}"/>
    <cellStyle name="Comma 4 3 6 2" xfId="4209" xr:uid="{F140421E-B317-4AB6-942B-C820D368DF3D}"/>
    <cellStyle name="Comma 4 3 7" xfId="2501" xr:uid="{00000000-0005-0000-0000-0000BA060000}"/>
    <cellStyle name="Comma 4 3 7 2" xfId="5290" xr:uid="{CE157AD1-FD6E-4F9E-933A-4853A1C68CAE}"/>
    <cellStyle name="Comma 4 3 8" xfId="340" xr:uid="{00000000-0005-0000-0000-0000BB060000}"/>
    <cellStyle name="Comma 4 3 8 2" xfId="3129" xr:uid="{0C21B74F-4DA8-41F6-AD22-2F42CCBB0903}"/>
    <cellStyle name="Comma 4 3 9" xfId="2853" xr:uid="{22E50AF6-C889-4068-B55C-720682946620}"/>
    <cellStyle name="Comma 4 4" xfId="90" xr:uid="{00000000-0005-0000-0000-0000BC060000}"/>
    <cellStyle name="Comma 4 4 2" xfId="216" xr:uid="{00000000-0005-0000-0000-0000BD060000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3" xfId="4090" xr:uid="{0EB1A4D5-D9EC-4480-AEBC-AB4953F40F2A}"/>
    <cellStyle name="Comma 4 4 2 2 3" xfId="1843" xr:uid="{00000000-0005-0000-0000-0000C1060000}"/>
    <cellStyle name="Comma 4 4 2 2 3 2" xfId="4632" xr:uid="{A9AA698D-0898-4FCA-A76F-AF1094F1E19A}"/>
    <cellStyle name="Comma 4 4 2 2 4" xfId="3552" xr:uid="{F39B8E59-56D1-4EF9-AF59-2A9365A113AC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3" xfId="3823" xr:uid="{A4681DEF-FFE0-40A7-BF41-0A4EFECE5B6B}"/>
    <cellStyle name="Comma 4 4 2 4" xfId="1576" xr:uid="{00000000-0005-0000-0000-0000C4060000}"/>
    <cellStyle name="Comma 4 4 2 4 2" xfId="4365" xr:uid="{BB4E16DF-7DA3-4187-A6C0-005C67E0CE4D}"/>
    <cellStyle name="Comma 4 4 2 5" xfId="2657" xr:uid="{00000000-0005-0000-0000-0000C5060000}"/>
    <cellStyle name="Comma 4 4 2 5 2" xfId="5446" xr:uid="{F8DE3842-3889-45EE-891A-C957CF95876C}"/>
    <cellStyle name="Comma 4 4 2 6" xfId="496" xr:uid="{00000000-0005-0000-0000-0000C6060000}"/>
    <cellStyle name="Comma 4 4 2 6 2" xfId="3285" xr:uid="{4FCAABD1-85E6-46E6-909F-AB574446CB69}"/>
    <cellStyle name="Comma 4 4 2 7" xfId="3009" xr:uid="{4FCC3B42-D1F7-4A00-85FE-A09BCD416D7A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3" xfId="3964" xr:uid="{CFEDA1FE-A917-454E-9B58-ED9609F053FE}"/>
    <cellStyle name="Comma 4 4 3 3" xfId="1717" xr:uid="{00000000-0005-0000-0000-0000CA060000}"/>
    <cellStyle name="Comma 4 4 3 3 2" xfId="4506" xr:uid="{4B563F22-1DBB-4FF5-B9FC-93EA1993A06A}"/>
    <cellStyle name="Comma 4 4 3 4" xfId="3426" xr:uid="{018CAED4-770D-4EF5-9F2F-CBEDDB1706E7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3" xfId="3697" xr:uid="{0088996D-D23E-4570-A852-19254ECEB3C3}"/>
    <cellStyle name="Comma 4 4 5" xfId="1450" xr:uid="{00000000-0005-0000-0000-0000CD060000}"/>
    <cellStyle name="Comma 4 4 5 2" xfId="4239" xr:uid="{245B9D1E-853D-4D94-A989-F610FEBB7C8F}"/>
    <cellStyle name="Comma 4 4 6" xfId="2531" xr:uid="{00000000-0005-0000-0000-0000CE060000}"/>
    <cellStyle name="Comma 4 4 6 2" xfId="5320" xr:uid="{9EBDCE3B-FE25-4E71-A58A-2588A5B406EC}"/>
    <cellStyle name="Comma 4 4 7" xfId="370" xr:uid="{00000000-0005-0000-0000-0000CF060000}"/>
    <cellStyle name="Comma 4 4 7 2" xfId="3159" xr:uid="{5F026E5B-EDB6-43AB-ACDF-65D650D41A29}"/>
    <cellStyle name="Comma 4 4 8" xfId="2883" xr:uid="{AE2432E7-59EC-4DFD-843F-5DF6254C8FE1}"/>
    <cellStyle name="Comma 4 5" xfId="152" xr:uid="{00000000-0005-0000-0000-0000D0060000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3" xfId="4026" xr:uid="{F28487F2-CBC7-4827-ADEF-0F0E02E6C45C}"/>
    <cellStyle name="Comma 4 5 2 3" xfId="1779" xr:uid="{00000000-0005-0000-0000-0000D4060000}"/>
    <cellStyle name="Comma 4 5 2 3 2" xfId="4568" xr:uid="{662E9D48-69BA-4F36-A98E-DD7E1AA78088}"/>
    <cellStyle name="Comma 4 5 2 4" xfId="3488" xr:uid="{ACF8E2F8-302A-42AF-98BB-54B4D83A7084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3" xfId="3759" xr:uid="{0D17E77B-E0CA-4370-9C5C-F76B7FFB1C99}"/>
    <cellStyle name="Comma 4 5 4" xfId="1512" xr:uid="{00000000-0005-0000-0000-0000D7060000}"/>
    <cellStyle name="Comma 4 5 4 2" xfId="4301" xr:uid="{E638D143-259E-4EDC-A323-E7CF3ED318A1}"/>
    <cellStyle name="Comma 4 5 5" xfId="2593" xr:uid="{00000000-0005-0000-0000-0000D8060000}"/>
    <cellStyle name="Comma 4 5 5 2" xfId="5382" xr:uid="{DA524756-3A2B-475A-98BE-0E7519C8AFF7}"/>
    <cellStyle name="Comma 4 5 6" xfId="432" xr:uid="{00000000-0005-0000-0000-0000D9060000}"/>
    <cellStyle name="Comma 4 5 6 2" xfId="3221" xr:uid="{E08E9D6C-7755-4CC7-8BE7-F0FF9F352D54}"/>
    <cellStyle name="Comma 4 5 7" xfId="2945" xr:uid="{DD6D5F42-4890-4D62-9586-74310C064E80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3" xfId="3907" xr:uid="{C2EF7A06-A97B-4B78-8603-F505F713316C}"/>
    <cellStyle name="Comma 4 6 3" xfId="1660" xr:uid="{00000000-0005-0000-0000-0000DD060000}"/>
    <cellStyle name="Comma 4 6 3 2" xfId="4449" xr:uid="{DCC83624-9B49-420E-8B3E-57B22372A6E9}"/>
    <cellStyle name="Comma 4 6 4" xfId="3369" xr:uid="{76BE8DC2-765F-4D99-845C-28DAB161131D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3" xfId="3640" xr:uid="{4DAFBCA2-10D0-407E-96D3-E261B9E7C7D3}"/>
    <cellStyle name="Comma 4 8" xfId="1393" xr:uid="{00000000-0005-0000-0000-0000E0060000}"/>
    <cellStyle name="Comma 4 8 2" xfId="4182" xr:uid="{E48DFE74-CEB4-4863-938F-5290B5124264}"/>
    <cellStyle name="Comma 4 9" xfId="2474" xr:uid="{00000000-0005-0000-0000-0000E1060000}"/>
    <cellStyle name="Comma 4 9 2" xfId="5263" xr:uid="{98BBF539-C769-4D69-A36F-7F6E6901173A}"/>
    <cellStyle name="Comma 40" xfId="2733" xr:uid="{00000000-0005-0000-0000-0000E2060000}"/>
    <cellStyle name="Comma 40 2" xfId="5522" xr:uid="{2575892C-24F5-4F87-9060-CB506456AD9D}"/>
    <cellStyle name="Comma 41" xfId="2735" xr:uid="{00000000-0005-0000-0000-0000E3060000}"/>
    <cellStyle name="Comma 41 2" xfId="5524" xr:uid="{CE3B2B32-05A7-4793-8D10-51585E7F5E55}"/>
    <cellStyle name="Comma 42" xfId="2734" xr:uid="{00000000-0005-0000-0000-0000E4060000}"/>
    <cellStyle name="Comma 42 2" xfId="5523" xr:uid="{92A1A5C0-6196-41AE-AF0F-20D4CE85152D}"/>
    <cellStyle name="Comma 43" xfId="2748" xr:uid="{00000000-0005-0000-0000-0000E5060000}"/>
    <cellStyle name="Comma 43 2" xfId="5537" xr:uid="{2DCC5A5A-6B1F-4005-8D5A-43942A11958F}"/>
    <cellStyle name="Comma 44" xfId="2737" xr:uid="{00000000-0005-0000-0000-0000E6060000}"/>
    <cellStyle name="Comma 44 2" xfId="5526" xr:uid="{1A572B20-C54F-4791-ADF7-1F8EDC793817}"/>
    <cellStyle name="Comma 45" xfId="2736" xr:uid="{00000000-0005-0000-0000-0000E7060000}"/>
    <cellStyle name="Comma 45 2" xfId="5525" xr:uid="{BA8678CF-7329-4E23-BA7C-C0AA0CF6F148}"/>
    <cellStyle name="Comma 46" xfId="2740" xr:uid="{00000000-0005-0000-0000-0000E8060000}"/>
    <cellStyle name="Comma 46 2" xfId="5529" xr:uid="{A6842B60-DB59-4097-B1D8-BA6F40A572DF}"/>
    <cellStyle name="Comma 47" xfId="2739" xr:uid="{00000000-0005-0000-0000-0000E9060000}"/>
    <cellStyle name="Comma 47 2" xfId="5528" xr:uid="{A2E518F0-C6A1-4DBB-968D-F5DB206E3EC7}"/>
    <cellStyle name="Comma 48" xfId="2744" xr:uid="{00000000-0005-0000-0000-0000EA060000}"/>
    <cellStyle name="Comma 48 2" xfId="5533" xr:uid="{FC1985A2-38DA-4450-B5D2-A3D8A029A61F}"/>
    <cellStyle name="Comma 49" xfId="2743" xr:uid="{00000000-0005-0000-0000-0000EB060000}"/>
    <cellStyle name="Comma 49 2" xfId="5532" xr:uid="{C27D53DE-7C5D-477D-AAFF-7B32D77CB3B7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1" xfId="2827" xr:uid="{4B354D17-2D79-4433-8CF7-FBD056F8C6F7}"/>
    <cellStyle name="Comma 5 2" xfId="47" xr:uid="{00000000-0005-0000-0000-0000EE060000}"/>
    <cellStyle name="Comma 5 2 10" xfId="2840" xr:uid="{57A4A94D-0C25-48B3-9837-5A2BB1F8C38A}"/>
    <cellStyle name="Comma 5 2 2" xfId="76" xr:uid="{00000000-0005-0000-0000-0000EF060000}"/>
    <cellStyle name="Comma 5 2 2 2" xfId="138" xr:uid="{00000000-0005-0000-0000-0000F0060000}"/>
    <cellStyle name="Comma 5 2 2 2 2" xfId="264" xr:uid="{00000000-0005-0000-0000-0000F106000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3" xfId="4138" xr:uid="{BBCF4BA2-28B3-4058-8E5C-D02B60B83508}"/>
    <cellStyle name="Comma 5 2 2 2 2 2 3" xfId="1891" xr:uid="{00000000-0005-0000-0000-0000F5060000}"/>
    <cellStyle name="Comma 5 2 2 2 2 2 3 2" xfId="4680" xr:uid="{70611290-8B27-4503-9D01-E17B714159D8}"/>
    <cellStyle name="Comma 5 2 2 2 2 2 4" xfId="3600" xr:uid="{A762FE72-5163-45C2-8CC1-15E3853247CC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3" xfId="3871" xr:uid="{E73A3702-A143-4709-B40E-5D186E55C599}"/>
    <cellStyle name="Comma 5 2 2 2 2 4" xfId="1624" xr:uid="{00000000-0005-0000-0000-0000F8060000}"/>
    <cellStyle name="Comma 5 2 2 2 2 4 2" xfId="4413" xr:uid="{5DB6E947-6E93-4593-BD10-E3D00AEF76D8}"/>
    <cellStyle name="Comma 5 2 2 2 2 5" xfId="2705" xr:uid="{00000000-0005-0000-0000-0000F9060000}"/>
    <cellStyle name="Comma 5 2 2 2 2 5 2" xfId="5494" xr:uid="{3D939EDE-64D7-4C65-9ECF-B900373CD89E}"/>
    <cellStyle name="Comma 5 2 2 2 2 6" xfId="544" xr:uid="{00000000-0005-0000-0000-0000FA060000}"/>
    <cellStyle name="Comma 5 2 2 2 2 6 2" xfId="3333" xr:uid="{0B846968-7ADF-4006-A9E8-B381354AF239}"/>
    <cellStyle name="Comma 5 2 2 2 2 7" xfId="3057" xr:uid="{C8947548-9BE1-4EC0-8567-F8214D6C4273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3" xfId="4012" xr:uid="{ACAD945B-2364-4740-AC35-8079EB44CF91}"/>
    <cellStyle name="Comma 5 2 2 2 3 3" xfId="1765" xr:uid="{00000000-0005-0000-0000-0000FE060000}"/>
    <cellStyle name="Comma 5 2 2 2 3 3 2" xfId="4554" xr:uid="{B930065F-56EB-4353-A6C4-5DDD176677AA}"/>
    <cellStyle name="Comma 5 2 2 2 3 4" xfId="3474" xr:uid="{02C82E46-C66F-4B89-9DFD-A8DFC6755200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3" xfId="3745" xr:uid="{6F0C9BE7-21BA-4827-9366-2009F56D1EEA}"/>
    <cellStyle name="Comma 5 2 2 2 5" xfId="1498" xr:uid="{00000000-0005-0000-0000-000001070000}"/>
    <cellStyle name="Comma 5 2 2 2 5 2" xfId="4287" xr:uid="{D67A177A-1FA1-4D2E-94FA-238951D38581}"/>
    <cellStyle name="Comma 5 2 2 2 6" xfId="2579" xr:uid="{00000000-0005-0000-0000-000002070000}"/>
    <cellStyle name="Comma 5 2 2 2 6 2" xfId="5368" xr:uid="{81B3D9BC-DED9-452F-AD6B-4565213F6755}"/>
    <cellStyle name="Comma 5 2 2 2 7" xfId="418" xr:uid="{00000000-0005-0000-0000-000003070000}"/>
    <cellStyle name="Comma 5 2 2 2 7 2" xfId="3207" xr:uid="{79A84614-97A1-4CC1-A89C-24B9B40554D2}"/>
    <cellStyle name="Comma 5 2 2 2 8" xfId="2931" xr:uid="{4B593EE6-0FCE-477A-88B7-095EFC038BE8}"/>
    <cellStyle name="Comma 5 2 2 3" xfId="200" xr:uid="{00000000-0005-0000-0000-000004070000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3" xfId="4074" xr:uid="{7DFF84DF-7EB0-4012-B8A9-32A4733CC1CC}"/>
    <cellStyle name="Comma 5 2 2 3 2 3" xfId="1827" xr:uid="{00000000-0005-0000-0000-000008070000}"/>
    <cellStyle name="Comma 5 2 2 3 2 3 2" xfId="4616" xr:uid="{5C44CD6F-3C31-4047-A17F-982F6A899C63}"/>
    <cellStyle name="Comma 5 2 2 3 2 4" xfId="3536" xr:uid="{D8A63BEB-3DA2-41F0-AE5E-0C3AD69E8316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3" xfId="3807" xr:uid="{A3B9321A-67FD-481D-9FA5-D656BD844789}"/>
    <cellStyle name="Comma 5 2 2 3 4" xfId="1560" xr:uid="{00000000-0005-0000-0000-00000B070000}"/>
    <cellStyle name="Comma 5 2 2 3 4 2" xfId="4349" xr:uid="{0CE2DA74-3ACF-46A4-B82E-816FC8324E63}"/>
    <cellStyle name="Comma 5 2 2 3 5" xfId="2641" xr:uid="{00000000-0005-0000-0000-00000C070000}"/>
    <cellStyle name="Comma 5 2 2 3 5 2" xfId="5430" xr:uid="{D4D8FFE4-84B9-4CE7-8AE7-74226EB944C6}"/>
    <cellStyle name="Comma 5 2 2 3 6" xfId="480" xr:uid="{00000000-0005-0000-0000-00000D070000}"/>
    <cellStyle name="Comma 5 2 2 3 6 2" xfId="3269" xr:uid="{540E0D13-4540-432D-9FF0-63CCA3A7FEC2}"/>
    <cellStyle name="Comma 5 2 2 3 7" xfId="2993" xr:uid="{2986C0FA-1772-4362-B538-C05757DC287A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3" xfId="3950" xr:uid="{B5AE309D-F8F8-4E54-9DEB-953BF218BCBD}"/>
    <cellStyle name="Comma 5 2 2 4 3" xfId="1703" xr:uid="{00000000-0005-0000-0000-000011070000}"/>
    <cellStyle name="Comma 5 2 2 4 3 2" xfId="4492" xr:uid="{B48B9DAA-6ABB-4D83-BFD1-01EE89B8A167}"/>
    <cellStyle name="Comma 5 2 2 4 4" xfId="3412" xr:uid="{FBD73B61-6862-41C3-BB30-6ED2B3703A1F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3" xfId="3683" xr:uid="{FC3A2CDD-21AB-44B5-A1E4-4EC19411C915}"/>
    <cellStyle name="Comma 5 2 2 6" xfId="1436" xr:uid="{00000000-0005-0000-0000-000014070000}"/>
    <cellStyle name="Comma 5 2 2 6 2" xfId="4225" xr:uid="{C03BA506-613A-48BE-A6FB-BB6560BEFFE7}"/>
    <cellStyle name="Comma 5 2 2 7" xfId="2517" xr:uid="{00000000-0005-0000-0000-000015070000}"/>
    <cellStyle name="Comma 5 2 2 7 2" xfId="5306" xr:uid="{91B4170B-B21D-48F7-BCAF-585C62E29936}"/>
    <cellStyle name="Comma 5 2 2 8" xfId="356" xr:uid="{00000000-0005-0000-0000-000016070000}"/>
    <cellStyle name="Comma 5 2 2 8 2" xfId="3145" xr:uid="{1476EA02-AECE-4665-B447-DA5C70FD8FEB}"/>
    <cellStyle name="Comma 5 2 2 9" xfId="2869" xr:uid="{9D07BF92-D02B-4F0E-9337-B7FDEFACDC08}"/>
    <cellStyle name="Comma 5 2 3" xfId="106" xr:uid="{00000000-0005-0000-0000-000017070000}"/>
    <cellStyle name="Comma 5 2 3 2" xfId="232" xr:uid="{00000000-0005-0000-0000-000018070000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3" xfId="4106" xr:uid="{64C96C11-DD05-4133-9834-31A93E0853B6}"/>
    <cellStyle name="Comma 5 2 3 2 2 3" xfId="1859" xr:uid="{00000000-0005-0000-0000-00001C070000}"/>
    <cellStyle name="Comma 5 2 3 2 2 3 2" xfId="4648" xr:uid="{DAA5D548-D7AB-46EE-B9CB-C31F886D481B}"/>
    <cellStyle name="Comma 5 2 3 2 2 4" xfId="3568" xr:uid="{396366E2-984A-4D1B-A29B-669DCD7A7FE4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3" xfId="3839" xr:uid="{30631969-0E50-4F5F-A165-08F1459DECAC}"/>
    <cellStyle name="Comma 5 2 3 2 4" xfId="1592" xr:uid="{00000000-0005-0000-0000-00001F070000}"/>
    <cellStyle name="Comma 5 2 3 2 4 2" xfId="4381" xr:uid="{EC21A42D-E1DA-4E96-B70E-DCE16C45000A}"/>
    <cellStyle name="Comma 5 2 3 2 5" xfId="2673" xr:uid="{00000000-0005-0000-0000-000020070000}"/>
    <cellStyle name="Comma 5 2 3 2 5 2" xfId="5462" xr:uid="{3C50DAEC-B2C4-46C8-91E8-75C655103ED3}"/>
    <cellStyle name="Comma 5 2 3 2 6" xfId="512" xr:uid="{00000000-0005-0000-0000-000021070000}"/>
    <cellStyle name="Comma 5 2 3 2 6 2" xfId="3301" xr:uid="{91D1B890-9D9B-4162-B7A6-B732D668065A}"/>
    <cellStyle name="Comma 5 2 3 2 7" xfId="3025" xr:uid="{4680777B-65E8-492E-8D36-39EEA19CCD5F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3" xfId="3980" xr:uid="{0DBB97CE-B46C-45CA-A8C5-D12EFBF649F0}"/>
    <cellStyle name="Comma 5 2 3 3 3" xfId="1733" xr:uid="{00000000-0005-0000-0000-000025070000}"/>
    <cellStyle name="Comma 5 2 3 3 3 2" xfId="4522" xr:uid="{EAE24E27-83BF-4B93-A6E1-18874174ED07}"/>
    <cellStyle name="Comma 5 2 3 3 4" xfId="3442" xr:uid="{45379692-2B75-4961-AEAE-69EEA6CDC429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3" xfId="3713" xr:uid="{19FD4890-AC85-408C-BB8E-D53A34DA1E1C}"/>
    <cellStyle name="Comma 5 2 3 5" xfId="1466" xr:uid="{00000000-0005-0000-0000-000028070000}"/>
    <cellStyle name="Comma 5 2 3 5 2" xfId="4255" xr:uid="{82510B2B-2218-4AA6-80E8-0591821E62C0}"/>
    <cellStyle name="Comma 5 2 3 6" xfId="2547" xr:uid="{00000000-0005-0000-0000-000029070000}"/>
    <cellStyle name="Comma 5 2 3 6 2" xfId="5336" xr:uid="{83F987A4-DC35-4D77-8A7E-8339FD4674CE}"/>
    <cellStyle name="Comma 5 2 3 7" xfId="386" xr:uid="{00000000-0005-0000-0000-00002A070000}"/>
    <cellStyle name="Comma 5 2 3 7 2" xfId="3175" xr:uid="{BBC11A56-3313-4462-A2A6-8621F54968A8}"/>
    <cellStyle name="Comma 5 2 3 8" xfId="2899" xr:uid="{DDE1DAC5-F7F8-4121-AE3D-3DAF86585541}"/>
    <cellStyle name="Comma 5 2 4" xfId="168" xr:uid="{00000000-0005-0000-0000-00002B070000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3" xfId="4042" xr:uid="{F01A1FC9-230E-4865-96A0-0E9EFA819848}"/>
    <cellStyle name="Comma 5 2 4 2 3" xfId="1795" xr:uid="{00000000-0005-0000-0000-00002F070000}"/>
    <cellStyle name="Comma 5 2 4 2 3 2" xfId="4584" xr:uid="{BCEAD177-37E9-4F42-BF48-0F98ECD5F79F}"/>
    <cellStyle name="Comma 5 2 4 2 4" xfId="3504" xr:uid="{47CBFAE4-3CA2-4C2C-9521-D6194508C50A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3" xfId="3775" xr:uid="{A7EB843D-C5D4-4049-B28C-BA016D26731C}"/>
    <cellStyle name="Comma 5 2 4 4" xfId="1528" xr:uid="{00000000-0005-0000-0000-000032070000}"/>
    <cellStyle name="Comma 5 2 4 4 2" xfId="4317" xr:uid="{AC65F7EB-4A8F-400C-B599-3F28B957E6BB}"/>
    <cellStyle name="Comma 5 2 4 5" xfId="2609" xr:uid="{00000000-0005-0000-0000-000033070000}"/>
    <cellStyle name="Comma 5 2 4 5 2" xfId="5398" xr:uid="{53859900-6448-4F73-97AF-6D70C65385F8}"/>
    <cellStyle name="Comma 5 2 4 6" xfId="448" xr:uid="{00000000-0005-0000-0000-000034070000}"/>
    <cellStyle name="Comma 5 2 4 6 2" xfId="3237" xr:uid="{222751D4-F9B2-4D2B-B1EC-619A9DC14707}"/>
    <cellStyle name="Comma 5 2 4 7" xfId="2961" xr:uid="{E93CBFDE-2BB7-4655-8D37-5DCEA40328C7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3" xfId="3921" xr:uid="{D266B940-769B-4DEC-BAEF-5EE0E4E43275}"/>
    <cellStyle name="Comma 5 2 5 3" xfId="1674" xr:uid="{00000000-0005-0000-0000-000038070000}"/>
    <cellStyle name="Comma 5 2 5 3 2" xfId="4463" xr:uid="{F660585A-929B-4606-8F45-C1AC36BFAD30}"/>
    <cellStyle name="Comma 5 2 5 4" xfId="3383" xr:uid="{66942201-1B8B-42D5-A993-D78FFF43B865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3" xfId="3654" xr:uid="{7CDDBBAF-69C6-42DC-8C3C-F9B081BAD29F}"/>
    <cellStyle name="Comma 5 2 7" xfId="1407" xr:uid="{00000000-0005-0000-0000-00003B070000}"/>
    <cellStyle name="Comma 5 2 7 2" xfId="4196" xr:uid="{89523667-6450-4538-B0B7-31BAB7888EF2}"/>
    <cellStyle name="Comma 5 2 8" xfId="2488" xr:uid="{00000000-0005-0000-0000-00003C070000}"/>
    <cellStyle name="Comma 5 2 8 2" xfId="5277" xr:uid="{4A5289DD-17B3-4A17-AF1E-3B39C4F6B72F}"/>
    <cellStyle name="Comma 5 2 9" xfId="327" xr:uid="{00000000-0005-0000-0000-00003D070000}"/>
    <cellStyle name="Comma 5 2 9 2" xfId="3116" xr:uid="{145E6AE2-D37A-420D-8003-B22C34AB7A70}"/>
    <cellStyle name="Comma 5 3" xfId="61" xr:uid="{00000000-0005-0000-0000-00003E070000}"/>
    <cellStyle name="Comma 5 3 2" xfId="123" xr:uid="{00000000-0005-0000-0000-00003F070000}"/>
    <cellStyle name="Comma 5 3 2 2" xfId="249" xr:uid="{00000000-0005-0000-0000-000040070000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3" xfId="4123" xr:uid="{DFE90A79-0B84-4277-88C8-EAE7F3CDDEB5}"/>
    <cellStyle name="Comma 5 3 2 2 2 3" xfId="1876" xr:uid="{00000000-0005-0000-0000-000044070000}"/>
    <cellStyle name="Comma 5 3 2 2 2 3 2" xfId="4665" xr:uid="{88B6C6FE-1254-4CA1-8C61-B646E0305345}"/>
    <cellStyle name="Comma 5 3 2 2 2 4" xfId="3585" xr:uid="{F3B65403-BB55-44A9-B8CB-17EB6799C8B1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3" xfId="3856" xr:uid="{D498ABCA-516B-4E31-9BE4-517A3A9B2959}"/>
    <cellStyle name="Comma 5 3 2 2 4" xfId="1609" xr:uid="{00000000-0005-0000-0000-000047070000}"/>
    <cellStyle name="Comma 5 3 2 2 4 2" xfId="4398" xr:uid="{C12A9F2F-1A6A-4991-9594-48FDB2529EF6}"/>
    <cellStyle name="Comma 5 3 2 2 5" xfId="2690" xr:uid="{00000000-0005-0000-0000-000048070000}"/>
    <cellStyle name="Comma 5 3 2 2 5 2" xfId="5479" xr:uid="{0E87D319-5CFD-40DF-B4D9-86B61D836F0D}"/>
    <cellStyle name="Comma 5 3 2 2 6" xfId="529" xr:uid="{00000000-0005-0000-0000-000049070000}"/>
    <cellStyle name="Comma 5 3 2 2 6 2" xfId="3318" xr:uid="{891E0EAE-AE6F-45DD-A67A-A25C234A0788}"/>
    <cellStyle name="Comma 5 3 2 2 7" xfId="3042" xr:uid="{03E4B77F-CAA1-438F-8903-3329CD341D2F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3" xfId="3997" xr:uid="{DBCE0632-A8D6-4B48-87E6-6ABBFC5B3680}"/>
    <cellStyle name="Comma 5 3 2 3 3" xfId="1750" xr:uid="{00000000-0005-0000-0000-00004D070000}"/>
    <cellStyle name="Comma 5 3 2 3 3 2" xfId="4539" xr:uid="{19F32E66-90A2-480B-A448-3F594CC33554}"/>
    <cellStyle name="Comma 5 3 2 3 4" xfId="3459" xr:uid="{2519662B-738A-45F4-A080-0C996A1BEA29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3" xfId="3730" xr:uid="{F1760DDC-6461-47D0-BB8B-EE6767CF682D}"/>
    <cellStyle name="Comma 5 3 2 5" xfId="1483" xr:uid="{00000000-0005-0000-0000-000050070000}"/>
    <cellStyle name="Comma 5 3 2 5 2" xfId="4272" xr:uid="{47E2EE29-6AA5-4043-8864-CA832FC26136}"/>
    <cellStyle name="Comma 5 3 2 6" xfId="2564" xr:uid="{00000000-0005-0000-0000-000051070000}"/>
    <cellStyle name="Comma 5 3 2 6 2" xfId="5353" xr:uid="{232CB062-5B4F-45AE-B076-C8EBE6D3083A}"/>
    <cellStyle name="Comma 5 3 2 7" xfId="403" xr:uid="{00000000-0005-0000-0000-000052070000}"/>
    <cellStyle name="Comma 5 3 2 7 2" xfId="3192" xr:uid="{3BAC1C57-72CF-45F1-8C4B-B7537B035835}"/>
    <cellStyle name="Comma 5 3 2 8" xfId="2916" xr:uid="{44B3283F-B587-415D-AFAA-7665C8C19A64}"/>
    <cellStyle name="Comma 5 3 3" xfId="185" xr:uid="{00000000-0005-0000-0000-000053070000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3" xfId="4059" xr:uid="{B809904A-91DC-4707-AE52-641943FA95A4}"/>
    <cellStyle name="Comma 5 3 3 2 3" xfId="1812" xr:uid="{00000000-0005-0000-0000-000057070000}"/>
    <cellStyle name="Comma 5 3 3 2 3 2" xfId="4601" xr:uid="{C3339B0F-916C-4033-B585-958403C3AEB2}"/>
    <cellStyle name="Comma 5 3 3 2 4" xfId="3521" xr:uid="{86633F8A-4E63-40C8-AD68-BA432B073C35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3" xfId="3792" xr:uid="{6B93BAC1-C900-4605-ABE6-6E954CC8B23B}"/>
    <cellStyle name="Comma 5 3 3 4" xfId="1545" xr:uid="{00000000-0005-0000-0000-00005A070000}"/>
    <cellStyle name="Comma 5 3 3 4 2" xfId="4334" xr:uid="{C71320A3-ABF6-4AF8-9445-CB3FEE7E22F5}"/>
    <cellStyle name="Comma 5 3 3 5" xfId="2626" xr:uid="{00000000-0005-0000-0000-00005B070000}"/>
    <cellStyle name="Comma 5 3 3 5 2" xfId="5415" xr:uid="{05FD8C22-17BE-4FEF-BC51-4A5E649564C8}"/>
    <cellStyle name="Comma 5 3 3 6" xfId="465" xr:uid="{00000000-0005-0000-0000-00005C070000}"/>
    <cellStyle name="Comma 5 3 3 6 2" xfId="3254" xr:uid="{CD124502-9633-4246-87EB-17F20D4651AE}"/>
    <cellStyle name="Comma 5 3 3 7" xfId="2978" xr:uid="{2301A7E5-F9D0-46D6-A8F5-841E2945E15E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3" xfId="3935" xr:uid="{6562B904-8D29-4A00-ABB9-16E4E3BEB6B9}"/>
    <cellStyle name="Comma 5 3 4 3" xfId="1688" xr:uid="{00000000-0005-0000-0000-000060070000}"/>
    <cellStyle name="Comma 5 3 4 3 2" xfId="4477" xr:uid="{F17F184D-ECEC-484B-84A2-944BF20ACC34}"/>
    <cellStyle name="Comma 5 3 4 4" xfId="3397" xr:uid="{DC86BE81-CA7D-4E3B-9A75-8064DF9A1EF2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3" xfId="3668" xr:uid="{E2E56D67-8462-440D-B151-95D059429314}"/>
    <cellStyle name="Comma 5 3 6" xfId="1421" xr:uid="{00000000-0005-0000-0000-000063070000}"/>
    <cellStyle name="Comma 5 3 6 2" xfId="4210" xr:uid="{3C6C583E-AC5F-4345-A81D-64B96E52449E}"/>
    <cellStyle name="Comma 5 3 7" xfId="2502" xr:uid="{00000000-0005-0000-0000-000064070000}"/>
    <cellStyle name="Comma 5 3 7 2" xfId="5291" xr:uid="{47F04C5F-9F98-445D-8493-1EAA1E95B20E}"/>
    <cellStyle name="Comma 5 3 8" xfId="341" xr:uid="{00000000-0005-0000-0000-000065070000}"/>
    <cellStyle name="Comma 5 3 8 2" xfId="3130" xr:uid="{04EC3D77-A6BA-43B0-B70D-DD71F84FFF93}"/>
    <cellStyle name="Comma 5 3 9" xfId="2854" xr:uid="{90C46007-A099-4C70-BDEB-0551FC4D1395}"/>
    <cellStyle name="Comma 5 4" xfId="91" xr:uid="{00000000-0005-0000-0000-000066070000}"/>
    <cellStyle name="Comma 5 4 2" xfId="217" xr:uid="{00000000-0005-0000-0000-000067070000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3" xfId="4091" xr:uid="{8FC53C88-7593-45C7-93A9-B02AD9AA9DBC}"/>
    <cellStyle name="Comma 5 4 2 2 3" xfId="1844" xr:uid="{00000000-0005-0000-0000-00006B070000}"/>
    <cellStyle name="Comma 5 4 2 2 3 2" xfId="4633" xr:uid="{F80FCC66-2703-44F5-B1DF-EA0D58C8995E}"/>
    <cellStyle name="Comma 5 4 2 2 4" xfId="3553" xr:uid="{5A0B6E85-665F-4562-B9E6-5FFA0AB1499A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3" xfId="3824" xr:uid="{33975340-5099-477A-ACE2-E5E5F44F70AF}"/>
    <cellStyle name="Comma 5 4 2 4" xfId="1577" xr:uid="{00000000-0005-0000-0000-00006E070000}"/>
    <cellStyle name="Comma 5 4 2 4 2" xfId="4366" xr:uid="{C5CFC39D-E524-439A-B81B-9ABF8E6526F8}"/>
    <cellStyle name="Comma 5 4 2 5" xfId="2658" xr:uid="{00000000-0005-0000-0000-00006F070000}"/>
    <cellStyle name="Comma 5 4 2 5 2" xfId="5447" xr:uid="{F8D5E1D6-2491-41A1-BC01-D230C7F2FB76}"/>
    <cellStyle name="Comma 5 4 2 6" xfId="497" xr:uid="{00000000-0005-0000-0000-000070070000}"/>
    <cellStyle name="Comma 5 4 2 6 2" xfId="3286" xr:uid="{673AF968-E036-4EC7-A0A7-E35CC6A9FD63}"/>
    <cellStyle name="Comma 5 4 2 7" xfId="3010" xr:uid="{E7909334-FC42-49E3-A289-84D7C1C928FA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3" xfId="3965" xr:uid="{C6098134-4A04-4D3D-BC27-C4461AFBCA48}"/>
    <cellStyle name="Comma 5 4 3 3" xfId="1718" xr:uid="{00000000-0005-0000-0000-000074070000}"/>
    <cellStyle name="Comma 5 4 3 3 2" xfId="4507" xr:uid="{608998BE-0351-4875-9F66-ECBF0A55340B}"/>
    <cellStyle name="Comma 5 4 3 4" xfId="3427" xr:uid="{31218D58-F245-434F-897A-C3B8FC790DF1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3" xfId="3698" xr:uid="{A7118D99-9A8D-4F48-8E83-363B2387E1A0}"/>
    <cellStyle name="Comma 5 4 5" xfId="1451" xr:uid="{00000000-0005-0000-0000-000077070000}"/>
    <cellStyle name="Comma 5 4 5 2" xfId="4240" xr:uid="{8E9E3A1C-23E4-42C4-832B-63FF689D3DBF}"/>
    <cellStyle name="Comma 5 4 6" xfId="2532" xr:uid="{00000000-0005-0000-0000-000078070000}"/>
    <cellStyle name="Comma 5 4 6 2" xfId="5321" xr:uid="{1717E1AD-90E6-40F0-9EA3-52564255DDEF}"/>
    <cellStyle name="Comma 5 4 7" xfId="371" xr:uid="{00000000-0005-0000-0000-000079070000}"/>
    <cellStyle name="Comma 5 4 7 2" xfId="3160" xr:uid="{1868C45A-E6DA-4787-9FCB-D9862DDDCF80}"/>
    <cellStyle name="Comma 5 4 8" xfId="2884" xr:uid="{D2F1AD6C-0F42-4943-9881-8C2900FE1D95}"/>
    <cellStyle name="Comma 5 5" xfId="153" xr:uid="{00000000-0005-0000-0000-00007A070000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3" xfId="4027" xr:uid="{A96FAB6D-5933-4416-A84B-6B93C0E35A4D}"/>
    <cellStyle name="Comma 5 5 2 3" xfId="1780" xr:uid="{00000000-0005-0000-0000-00007E070000}"/>
    <cellStyle name="Comma 5 5 2 3 2" xfId="4569" xr:uid="{BBFFAF3B-249D-4518-B9CF-AD4DB7F8E10D}"/>
    <cellStyle name="Comma 5 5 2 4" xfId="3489" xr:uid="{D756D044-1D8F-4007-A7CE-2477929128AE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3" xfId="3760" xr:uid="{EF6ED475-472F-4874-88EE-AF91961178F5}"/>
    <cellStyle name="Comma 5 5 4" xfId="1513" xr:uid="{00000000-0005-0000-0000-000081070000}"/>
    <cellStyle name="Comma 5 5 4 2" xfId="4302" xr:uid="{B8D727F7-2A9D-46ED-BF64-03B34C2F1A2B}"/>
    <cellStyle name="Comma 5 5 5" xfId="2594" xr:uid="{00000000-0005-0000-0000-000082070000}"/>
    <cellStyle name="Comma 5 5 5 2" xfId="5383" xr:uid="{AA73E0A1-2BE0-4FE2-A610-37B084510885}"/>
    <cellStyle name="Comma 5 5 6" xfId="433" xr:uid="{00000000-0005-0000-0000-000083070000}"/>
    <cellStyle name="Comma 5 5 6 2" xfId="3222" xr:uid="{D1572010-B20E-4E64-9DFB-8A622D07F4E3}"/>
    <cellStyle name="Comma 5 5 7" xfId="2946" xr:uid="{A7220A0A-DCAA-494C-AAC2-4DF2A63262E1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3" xfId="3908" xr:uid="{687E400D-62F6-445A-98AD-85BC3FCE84A4}"/>
    <cellStyle name="Comma 5 6 3" xfId="1661" xr:uid="{00000000-0005-0000-0000-000087070000}"/>
    <cellStyle name="Comma 5 6 3 2" xfId="4450" xr:uid="{66C6A504-AB91-4283-ABA2-94DDC69514DD}"/>
    <cellStyle name="Comma 5 6 4" xfId="3370" xr:uid="{9E9C8BE0-A9FB-4434-821D-E6BADF014D56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3" xfId="3641" xr:uid="{8C3B0B9A-DFDB-4FC4-BAC2-F0DA7326CF46}"/>
    <cellStyle name="Comma 5 8" xfId="1394" xr:uid="{00000000-0005-0000-0000-00008A070000}"/>
    <cellStyle name="Comma 5 8 2" xfId="4183" xr:uid="{429C4675-8830-481F-B913-5EC5DAD92BD8}"/>
    <cellStyle name="Comma 5 9" xfId="2475" xr:uid="{00000000-0005-0000-0000-00008B070000}"/>
    <cellStyle name="Comma 5 9 2" xfId="5264" xr:uid="{CC8D4686-5EBC-4A3A-ABE8-EA96F7CF5932}"/>
    <cellStyle name="Comma 50" xfId="2745" xr:uid="{00000000-0005-0000-0000-00008C070000}"/>
    <cellStyle name="Comma 50 2" xfId="5534" xr:uid="{B8E18F96-28CD-47EE-9F67-4C2BB4088175}"/>
    <cellStyle name="Comma 51" xfId="2746" xr:uid="{00000000-0005-0000-0000-00008D070000}"/>
    <cellStyle name="Comma 51 2" xfId="5535" xr:uid="{DEA5764E-92DC-4465-BDD9-73E84B1B8D02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3" xfId="5542" xr:uid="{08AB75BA-2805-460F-AAC1-E21C7F79BC05}"/>
    <cellStyle name="Comma 52 3" xfId="5539" xr:uid="{49CA4D65-5112-46A2-A412-6ED0C346E522}"/>
    <cellStyle name="Comma 53" xfId="2749" xr:uid="{00000000-0005-0000-0000-000091070000}"/>
    <cellStyle name="Comma 53 2" xfId="5538" xr:uid="{4D5A3176-F5F3-4F76-8282-6E0ED95956EC}"/>
    <cellStyle name="Comma 54" xfId="2751" xr:uid="{00000000-0005-0000-0000-000092070000}"/>
    <cellStyle name="Comma 54 2" xfId="5540" xr:uid="{F2AEB0CD-6D08-4A79-81D3-0711BAC2BDE7}"/>
    <cellStyle name="Comma 55" xfId="2752" xr:uid="{00000000-0005-0000-0000-000093070000}"/>
    <cellStyle name="Comma 55 2" xfId="5541" xr:uid="{BBBA6BB3-BFEF-4822-A07E-AF0A317377D9}"/>
    <cellStyle name="Comma 56" xfId="2761" xr:uid="{00000000-0005-0000-0000-000094070000}"/>
    <cellStyle name="Comma 56 2" xfId="5550" xr:uid="{3B108FD7-3684-4DD7-AE7E-D88CCA248832}"/>
    <cellStyle name="Comma 57" xfId="2755" xr:uid="{00000000-0005-0000-0000-000095070000}"/>
    <cellStyle name="Comma 57 2" xfId="5544" xr:uid="{3F82C33E-139D-462D-A3F1-E4AD387383D4}"/>
    <cellStyle name="Comma 58" xfId="2756" xr:uid="{00000000-0005-0000-0000-000096070000}"/>
    <cellStyle name="Comma 58 2" xfId="5545" xr:uid="{CE261199-3166-418D-9676-D1FCDEF65373}"/>
    <cellStyle name="Comma 59" xfId="2757" xr:uid="{00000000-0005-0000-0000-000097070000}"/>
    <cellStyle name="Comma 59 2" xfId="5546" xr:uid="{94A4A94F-C4DC-4542-A249-7D01B95CE911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1" xfId="2828" xr:uid="{6D2CDA7B-FDB6-43BC-807A-E151758CE2CE}"/>
    <cellStyle name="Comma 6 2" xfId="48" xr:uid="{00000000-0005-0000-0000-00009A070000}"/>
    <cellStyle name="Comma 6 2 10" xfId="2841" xr:uid="{183D273D-9DED-4230-B416-1753EE01F4BD}"/>
    <cellStyle name="Comma 6 2 2" xfId="77" xr:uid="{00000000-0005-0000-0000-00009B070000}"/>
    <cellStyle name="Comma 6 2 2 2" xfId="139" xr:uid="{00000000-0005-0000-0000-00009C070000}"/>
    <cellStyle name="Comma 6 2 2 2 2" xfId="265" xr:uid="{00000000-0005-0000-0000-00009D070000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3" xfId="4139" xr:uid="{0420E75A-6EF7-4EDC-914A-318C6E21B5F5}"/>
    <cellStyle name="Comma 6 2 2 2 2 2 3" xfId="1892" xr:uid="{00000000-0005-0000-0000-0000A1070000}"/>
    <cellStyle name="Comma 6 2 2 2 2 2 3 2" xfId="4681" xr:uid="{4AADF971-46C9-4C1A-85A9-0A6847BDFF03}"/>
    <cellStyle name="Comma 6 2 2 2 2 2 4" xfId="3601" xr:uid="{40B653C9-FC0B-4AD7-915C-B7E15B65F996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3" xfId="3872" xr:uid="{75C6DFE1-BF80-4002-9EE5-5E475465D4AE}"/>
    <cellStyle name="Comma 6 2 2 2 2 4" xfId="1625" xr:uid="{00000000-0005-0000-0000-0000A4070000}"/>
    <cellStyle name="Comma 6 2 2 2 2 4 2" xfId="4414" xr:uid="{1E659C14-AB78-4194-AEC7-6265FAE7F7D4}"/>
    <cellStyle name="Comma 6 2 2 2 2 5" xfId="2706" xr:uid="{00000000-0005-0000-0000-0000A5070000}"/>
    <cellStyle name="Comma 6 2 2 2 2 5 2" xfId="5495" xr:uid="{00275CC3-2DCC-425C-AB06-952BE04E7AB8}"/>
    <cellStyle name="Comma 6 2 2 2 2 6" xfId="545" xr:uid="{00000000-0005-0000-0000-0000A6070000}"/>
    <cellStyle name="Comma 6 2 2 2 2 6 2" xfId="3334" xr:uid="{D68B0F3B-0A0E-4CCD-A39D-7E2A0845CEA1}"/>
    <cellStyle name="Comma 6 2 2 2 2 7" xfId="3058" xr:uid="{3C4FCC1B-1974-45FC-BC2F-0AD1302BE293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3" xfId="4013" xr:uid="{7B40CE23-5C41-4795-9A4B-D3FB3D22ED3D}"/>
    <cellStyle name="Comma 6 2 2 2 3 3" xfId="1766" xr:uid="{00000000-0005-0000-0000-0000AA070000}"/>
    <cellStyle name="Comma 6 2 2 2 3 3 2" xfId="4555" xr:uid="{FC2575BE-069F-479C-83AD-8B03A85D00F6}"/>
    <cellStyle name="Comma 6 2 2 2 3 4" xfId="3475" xr:uid="{0D254D58-466E-4C46-A192-7D628EB772F4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3" xfId="3746" xr:uid="{E69D9E75-1486-43F4-8148-F85306A29F4A}"/>
    <cellStyle name="Comma 6 2 2 2 5" xfId="1499" xr:uid="{00000000-0005-0000-0000-0000AD070000}"/>
    <cellStyle name="Comma 6 2 2 2 5 2" xfId="4288" xr:uid="{EA500ACA-CB08-4213-841A-7B3441188FFF}"/>
    <cellStyle name="Comma 6 2 2 2 6" xfId="2580" xr:uid="{00000000-0005-0000-0000-0000AE070000}"/>
    <cellStyle name="Comma 6 2 2 2 6 2" xfId="5369" xr:uid="{4F31F49B-F05A-41E7-8651-0326605BCD76}"/>
    <cellStyle name="Comma 6 2 2 2 7" xfId="419" xr:uid="{00000000-0005-0000-0000-0000AF070000}"/>
    <cellStyle name="Comma 6 2 2 2 7 2" xfId="3208" xr:uid="{832A6E47-FF45-4411-9DD7-EE7DE904592D}"/>
    <cellStyle name="Comma 6 2 2 2 8" xfId="2932" xr:uid="{2D5F03CD-A078-4D4F-8F04-3ECAE534C139}"/>
    <cellStyle name="Comma 6 2 2 3" xfId="201" xr:uid="{00000000-0005-0000-0000-0000B0070000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3" xfId="4075" xr:uid="{35DB3DCA-4A3D-46D8-B34C-8189B3E716EF}"/>
    <cellStyle name="Comma 6 2 2 3 2 3" xfId="1828" xr:uid="{00000000-0005-0000-0000-0000B4070000}"/>
    <cellStyle name="Comma 6 2 2 3 2 3 2" xfId="4617" xr:uid="{CBBE43B9-7062-4931-ABE6-2D085828268B}"/>
    <cellStyle name="Comma 6 2 2 3 2 4" xfId="3537" xr:uid="{C9BAB2C6-E810-4F93-A73B-69AB8BFD6059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3" xfId="3808" xr:uid="{2864DB33-10F4-47B5-BBBC-A6E31BCC4EF0}"/>
    <cellStyle name="Comma 6 2 2 3 4" xfId="1561" xr:uid="{00000000-0005-0000-0000-0000B7070000}"/>
    <cellStyle name="Comma 6 2 2 3 4 2" xfId="4350" xr:uid="{85ABD647-8319-455D-8802-307619C38731}"/>
    <cellStyle name="Comma 6 2 2 3 5" xfId="2642" xr:uid="{00000000-0005-0000-0000-0000B8070000}"/>
    <cellStyle name="Comma 6 2 2 3 5 2" xfId="5431" xr:uid="{64132348-440A-4804-8E3D-9C82925BBB9E}"/>
    <cellStyle name="Comma 6 2 2 3 6" xfId="481" xr:uid="{00000000-0005-0000-0000-0000B9070000}"/>
    <cellStyle name="Comma 6 2 2 3 6 2" xfId="3270" xr:uid="{C8F36815-144D-4D21-B1C0-7CB45E40B6C1}"/>
    <cellStyle name="Comma 6 2 2 3 7" xfId="2994" xr:uid="{033AC5EE-0443-46C8-ABE8-C3D1FCC2D107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3" xfId="3951" xr:uid="{449127D3-E838-45C4-8C3E-2DE5FD81CF52}"/>
    <cellStyle name="Comma 6 2 2 4 3" xfId="1704" xr:uid="{00000000-0005-0000-0000-0000BD070000}"/>
    <cellStyle name="Comma 6 2 2 4 3 2" xfId="4493" xr:uid="{528D7386-0871-415F-B6F7-C10A0D50A64D}"/>
    <cellStyle name="Comma 6 2 2 4 4" xfId="3413" xr:uid="{F067FE06-A990-451E-8EF2-C69430B8D291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3" xfId="3684" xr:uid="{CA7626CD-C31D-4FCC-9A27-844414559B40}"/>
    <cellStyle name="Comma 6 2 2 6" xfId="1437" xr:uid="{00000000-0005-0000-0000-0000C0070000}"/>
    <cellStyle name="Comma 6 2 2 6 2" xfId="4226" xr:uid="{718BB02B-3DD6-45EA-9A5B-1679D1E9B588}"/>
    <cellStyle name="Comma 6 2 2 7" xfId="2518" xr:uid="{00000000-0005-0000-0000-0000C1070000}"/>
    <cellStyle name="Comma 6 2 2 7 2" xfId="5307" xr:uid="{4EDB592D-082D-413B-B7D8-096D4763056C}"/>
    <cellStyle name="Comma 6 2 2 8" xfId="357" xr:uid="{00000000-0005-0000-0000-0000C2070000}"/>
    <cellStyle name="Comma 6 2 2 8 2" xfId="3146" xr:uid="{05E984AC-558D-45ED-BF94-A280C2FFECEE}"/>
    <cellStyle name="Comma 6 2 2 9" xfId="2870" xr:uid="{FEF6984F-8AD0-43B2-AE79-69F865620DC4}"/>
    <cellStyle name="Comma 6 2 3" xfId="107" xr:uid="{00000000-0005-0000-0000-0000C3070000}"/>
    <cellStyle name="Comma 6 2 3 2" xfId="233" xr:uid="{00000000-0005-0000-0000-0000C4070000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3" xfId="4107" xr:uid="{D4A5C9B3-CA5C-4E9C-8FFE-83EC012E2B0D}"/>
    <cellStyle name="Comma 6 2 3 2 2 3" xfId="1860" xr:uid="{00000000-0005-0000-0000-0000C8070000}"/>
    <cellStyle name="Comma 6 2 3 2 2 3 2" xfId="4649" xr:uid="{64D7707F-22BC-459A-B616-801F0C0C0C8B}"/>
    <cellStyle name="Comma 6 2 3 2 2 4" xfId="3569" xr:uid="{479534B3-91C5-4707-A3C8-4D92F5109254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3" xfId="3840" xr:uid="{6C94D268-971D-4989-9B22-A1DC74C8C3BB}"/>
    <cellStyle name="Comma 6 2 3 2 4" xfId="1593" xr:uid="{00000000-0005-0000-0000-0000CB070000}"/>
    <cellStyle name="Comma 6 2 3 2 4 2" xfId="4382" xr:uid="{CB3E6448-BAF5-46E4-8091-8BD71B01E53C}"/>
    <cellStyle name="Comma 6 2 3 2 5" xfId="2674" xr:uid="{00000000-0005-0000-0000-0000CC070000}"/>
    <cellStyle name="Comma 6 2 3 2 5 2" xfId="5463" xr:uid="{1BC3AD42-A453-4185-AFB1-17443C4EE7A5}"/>
    <cellStyle name="Comma 6 2 3 2 6" xfId="513" xr:uid="{00000000-0005-0000-0000-0000CD070000}"/>
    <cellStyle name="Comma 6 2 3 2 6 2" xfId="3302" xr:uid="{AD6BF7CB-68D6-42F6-B3D8-EA734A8930A3}"/>
    <cellStyle name="Comma 6 2 3 2 7" xfId="3026" xr:uid="{BFF69596-30DB-4A29-BDEB-F155788B4473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3" xfId="3981" xr:uid="{EC0E89B2-8BF6-43B5-ACF0-341310EEAB9E}"/>
    <cellStyle name="Comma 6 2 3 3 3" xfId="1734" xr:uid="{00000000-0005-0000-0000-0000D1070000}"/>
    <cellStyle name="Comma 6 2 3 3 3 2" xfId="4523" xr:uid="{9552E435-7D6B-461C-9F1A-470B6DB15B37}"/>
    <cellStyle name="Comma 6 2 3 3 4" xfId="3443" xr:uid="{E1072525-7F8A-4EEE-B6FF-0AA6339DFA25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3" xfId="3714" xr:uid="{E53E3AE5-BF5B-4871-A094-CFD56E00D892}"/>
    <cellStyle name="Comma 6 2 3 5" xfId="1467" xr:uid="{00000000-0005-0000-0000-0000D4070000}"/>
    <cellStyle name="Comma 6 2 3 5 2" xfId="4256" xr:uid="{5EB0D643-FEDF-413F-8572-46A6788EC415}"/>
    <cellStyle name="Comma 6 2 3 6" xfId="2548" xr:uid="{00000000-0005-0000-0000-0000D5070000}"/>
    <cellStyle name="Comma 6 2 3 6 2" xfId="5337" xr:uid="{54364D67-4646-45E8-BA53-F7A70930B4E3}"/>
    <cellStyle name="Comma 6 2 3 7" xfId="387" xr:uid="{00000000-0005-0000-0000-0000D6070000}"/>
    <cellStyle name="Comma 6 2 3 7 2" xfId="3176" xr:uid="{916B4E68-BA9D-4DB1-8260-B54D82F8A73C}"/>
    <cellStyle name="Comma 6 2 3 8" xfId="2900" xr:uid="{EE7C47A4-03AD-4143-BB5D-81FB966A0516}"/>
    <cellStyle name="Comma 6 2 4" xfId="169" xr:uid="{00000000-0005-0000-0000-0000D7070000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3" xfId="4043" xr:uid="{E43ACD0F-71A2-49C7-BF1D-0ADF6BF2ED9B}"/>
    <cellStyle name="Comma 6 2 4 2 3" xfId="1796" xr:uid="{00000000-0005-0000-0000-0000DB070000}"/>
    <cellStyle name="Comma 6 2 4 2 3 2" xfId="4585" xr:uid="{26B4794A-F6EF-48D0-8E16-FAABF44F7E98}"/>
    <cellStyle name="Comma 6 2 4 2 4" xfId="3505" xr:uid="{03E65842-134F-4EE4-8D24-7694516FABC9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3" xfId="3776" xr:uid="{11AC5A4E-0566-40F8-B097-4ADC843A1C14}"/>
    <cellStyle name="Comma 6 2 4 4" xfId="1529" xr:uid="{00000000-0005-0000-0000-0000DE070000}"/>
    <cellStyle name="Comma 6 2 4 4 2" xfId="4318" xr:uid="{6F052DFB-CDAA-4EA4-8B4E-A5FCF9DA6003}"/>
    <cellStyle name="Comma 6 2 4 5" xfId="2610" xr:uid="{00000000-0005-0000-0000-0000DF070000}"/>
    <cellStyle name="Comma 6 2 4 5 2" xfId="5399" xr:uid="{DB81F25D-F450-4589-B00C-8CA1BF7F2055}"/>
    <cellStyle name="Comma 6 2 4 6" xfId="449" xr:uid="{00000000-0005-0000-0000-0000E0070000}"/>
    <cellStyle name="Comma 6 2 4 6 2" xfId="3238" xr:uid="{5C9876F9-1521-40CC-B03C-28A7F5047799}"/>
    <cellStyle name="Comma 6 2 4 7" xfId="2962" xr:uid="{E67F348B-1446-444F-A32F-7A1C7A952725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3" xfId="3922" xr:uid="{98D53F4D-F815-4D9B-8FE1-48604A85D4A5}"/>
    <cellStyle name="Comma 6 2 5 3" xfId="1675" xr:uid="{00000000-0005-0000-0000-0000E4070000}"/>
    <cellStyle name="Comma 6 2 5 3 2" xfId="4464" xr:uid="{8B21B7A8-3330-428C-BFDB-FA0BDB9634A8}"/>
    <cellStyle name="Comma 6 2 5 4" xfId="3384" xr:uid="{D17F535D-6FEB-41A0-A7A1-4BDCD7AD76CB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3" xfId="3655" xr:uid="{0A9EA782-59F3-4727-BB7A-D7A606E05890}"/>
    <cellStyle name="Comma 6 2 7" xfId="1408" xr:uid="{00000000-0005-0000-0000-0000E7070000}"/>
    <cellStyle name="Comma 6 2 7 2" xfId="4197" xr:uid="{82B15A7C-EFC5-4A89-8E01-4BEDD253C80E}"/>
    <cellStyle name="Comma 6 2 8" xfId="2489" xr:uid="{00000000-0005-0000-0000-0000E8070000}"/>
    <cellStyle name="Comma 6 2 8 2" xfId="5278" xr:uid="{322408A6-694F-4C43-9B82-385B73636E03}"/>
    <cellStyle name="Comma 6 2 9" xfId="328" xr:uid="{00000000-0005-0000-0000-0000E9070000}"/>
    <cellStyle name="Comma 6 2 9 2" xfId="3117" xr:uid="{711E4F0A-4EA9-4FAF-B174-0671D447EBA6}"/>
    <cellStyle name="Comma 6 3" xfId="62" xr:uid="{00000000-0005-0000-0000-0000EA070000}"/>
    <cellStyle name="Comma 6 3 2" xfId="124" xr:uid="{00000000-0005-0000-0000-0000EB070000}"/>
    <cellStyle name="Comma 6 3 2 2" xfId="250" xr:uid="{00000000-0005-0000-0000-0000EC070000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3" xfId="4124" xr:uid="{52DC6EF0-E7DA-40C2-AF71-56CF725AC8CB}"/>
    <cellStyle name="Comma 6 3 2 2 2 3" xfId="1877" xr:uid="{00000000-0005-0000-0000-0000F0070000}"/>
    <cellStyle name="Comma 6 3 2 2 2 3 2" xfId="4666" xr:uid="{FE455D0E-A2CF-4DDD-95E8-2C0CC64D8545}"/>
    <cellStyle name="Comma 6 3 2 2 2 4" xfId="3586" xr:uid="{8148AFC9-A4F9-4538-B84F-401203F7F58A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3" xfId="3857" xr:uid="{44020DFD-5D5B-48FD-8F22-B3700FC88F9C}"/>
    <cellStyle name="Comma 6 3 2 2 4" xfId="1610" xr:uid="{00000000-0005-0000-0000-0000F3070000}"/>
    <cellStyle name="Comma 6 3 2 2 4 2" xfId="4399" xr:uid="{9053F979-C796-434B-902B-BC13D373F681}"/>
    <cellStyle name="Comma 6 3 2 2 5" xfId="2691" xr:uid="{00000000-0005-0000-0000-0000F4070000}"/>
    <cellStyle name="Comma 6 3 2 2 5 2" xfId="5480" xr:uid="{5A9E042C-659B-4E63-801A-207AB767AA31}"/>
    <cellStyle name="Comma 6 3 2 2 6" xfId="530" xr:uid="{00000000-0005-0000-0000-0000F5070000}"/>
    <cellStyle name="Comma 6 3 2 2 6 2" xfId="3319" xr:uid="{0EDC5962-D372-45F9-9A61-18212580220E}"/>
    <cellStyle name="Comma 6 3 2 2 7" xfId="3043" xr:uid="{59CA04C3-4A73-4E80-B4DE-93032D0B7282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3" xfId="3998" xr:uid="{16E5D26E-EDEE-4D58-8365-029DF0542B3B}"/>
    <cellStyle name="Comma 6 3 2 3 3" xfId="1751" xr:uid="{00000000-0005-0000-0000-0000F9070000}"/>
    <cellStyle name="Comma 6 3 2 3 3 2" xfId="4540" xr:uid="{6F5FEB35-CF4C-4995-A048-0AE9283BEE77}"/>
    <cellStyle name="Comma 6 3 2 3 4" xfId="3460" xr:uid="{5E487BD7-566D-4601-B8FF-98391016B045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3" xfId="3731" xr:uid="{DC299704-88F9-400F-8C0F-1D979B093B96}"/>
    <cellStyle name="Comma 6 3 2 5" xfId="1484" xr:uid="{00000000-0005-0000-0000-0000FC070000}"/>
    <cellStyle name="Comma 6 3 2 5 2" xfId="4273" xr:uid="{AFF79FAF-93DA-4355-A53E-0297F43840F0}"/>
    <cellStyle name="Comma 6 3 2 6" xfId="2565" xr:uid="{00000000-0005-0000-0000-0000FD070000}"/>
    <cellStyle name="Comma 6 3 2 6 2" xfId="5354" xr:uid="{7D45B6AF-4DB2-4BD6-B12D-62BF5CF182FD}"/>
    <cellStyle name="Comma 6 3 2 7" xfId="404" xr:uid="{00000000-0005-0000-0000-0000FE070000}"/>
    <cellStyle name="Comma 6 3 2 7 2" xfId="3193" xr:uid="{43E07BB3-72CD-4D93-B364-C90F50E4A081}"/>
    <cellStyle name="Comma 6 3 2 8" xfId="2917" xr:uid="{1D0C46A9-336C-4342-910C-8518FDA33269}"/>
    <cellStyle name="Comma 6 3 3" xfId="186" xr:uid="{00000000-0005-0000-0000-0000FF070000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3" xfId="4060" xr:uid="{4E186BF4-7206-439D-BF61-6CE46ACFE775}"/>
    <cellStyle name="Comma 6 3 3 2 3" xfId="1813" xr:uid="{00000000-0005-0000-0000-000003080000}"/>
    <cellStyle name="Comma 6 3 3 2 3 2" xfId="4602" xr:uid="{FD7875C9-D22F-4775-AB40-16C06D90D7B7}"/>
    <cellStyle name="Comma 6 3 3 2 4" xfId="3522" xr:uid="{03B33937-8B7B-45C7-9AA3-DF9BFB8C8B96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3" xfId="3793" xr:uid="{932AAE3D-E10A-4AE2-895D-76D032E380C9}"/>
    <cellStyle name="Comma 6 3 3 4" xfId="1546" xr:uid="{00000000-0005-0000-0000-000006080000}"/>
    <cellStyle name="Comma 6 3 3 4 2" xfId="4335" xr:uid="{73EA3B2E-AC7B-4B77-AA54-63AB243253E0}"/>
    <cellStyle name="Comma 6 3 3 5" xfId="2627" xr:uid="{00000000-0005-0000-0000-000007080000}"/>
    <cellStyle name="Comma 6 3 3 5 2" xfId="5416" xr:uid="{10795057-27B4-487B-B639-F631C95BCB8F}"/>
    <cellStyle name="Comma 6 3 3 6" xfId="466" xr:uid="{00000000-0005-0000-0000-000008080000}"/>
    <cellStyle name="Comma 6 3 3 6 2" xfId="3255" xr:uid="{6FC0CF92-CFE8-4BD8-AC71-D41FDE4D9A80}"/>
    <cellStyle name="Comma 6 3 3 7" xfId="2979" xr:uid="{D1E6921F-55B5-4962-B9AA-2E4C80491C93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3" xfId="3936" xr:uid="{9B7DE9A4-E657-432B-BB19-56F8D5F7D67F}"/>
    <cellStyle name="Comma 6 3 4 3" xfId="1689" xr:uid="{00000000-0005-0000-0000-00000C080000}"/>
    <cellStyle name="Comma 6 3 4 3 2" xfId="4478" xr:uid="{33A7541D-E35B-4B60-BBF1-ACAD8556FD8D}"/>
    <cellStyle name="Comma 6 3 4 4" xfId="3398" xr:uid="{769B5AC7-84EF-4AFC-9A49-5BAB91F16F93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3" xfId="3669" xr:uid="{5D119C5C-C5E5-45E5-9A0C-3505C23D881D}"/>
    <cellStyle name="Comma 6 3 6" xfId="1422" xr:uid="{00000000-0005-0000-0000-00000F080000}"/>
    <cellStyle name="Comma 6 3 6 2" xfId="4211" xr:uid="{00D8138F-AF63-487F-A3A3-06E6E554C572}"/>
    <cellStyle name="Comma 6 3 7" xfId="2503" xr:uid="{00000000-0005-0000-0000-000010080000}"/>
    <cellStyle name="Comma 6 3 7 2" xfId="5292" xr:uid="{F8489800-7623-4903-BA29-C6984DD6B8C9}"/>
    <cellStyle name="Comma 6 3 8" xfId="342" xr:uid="{00000000-0005-0000-0000-000011080000}"/>
    <cellStyle name="Comma 6 3 8 2" xfId="3131" xr:uid="{4911A671-3E8D-4C07-BF87-06A90BD07B23}"/>
    <cellStyle name="Comma 6 3 9" xfId="2855" xr:uid="{D8EA91D2-65AF-4C00-9F7B-3C8309A767F9}"/>
    <cellStyle name="Comma 6 4" xfId="92" xr:uid="{00000000-0005-0000-0000-000012080000}"/>
    <cellStyle name="Comma 6 4 2" xfId="218" xr:uid="{00000000-0005-0000-0000-000013080000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3" xfId="4092" xr:uid="{DE87CE5F-6430-4853-99FA-F9C5F5EE3EB8}"/>
    <cellStyle name="Comma 6 4 2 2 3" xfId="1845" xr:uid="{00000000-0005-0000-0000-000017080000}"/>
    <cellStyle name="Comma 6 4 2 2 3 2" xfId="4634" xr:uid="{0BBFA696-28BE-4D40-9834-459FC14BDF03}"/>
    <cellStyle name="Comma 6 4 2 2 4" xfId="3554" xr:uid="{384AB367-BF49-4A83-A3BC-34C622C68D62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3" xfId="3825" xr:uid="{F912B88A-A02D-4C04-BE04-038B0BCB0E03}"/>
    <cellStyle name="Comma 6 4 2 4" xfId="1578" xr:uid="{00000000-0005-0000-0000-00001A080000}"/>
    <cellStyle name="Comma 6 4 2 4 2" xfId="4367" xr:uid="{5F48D9B6-232D-4806-938D-C09F17E6EFD3}"/>
    <cellStyle name="Comma 6 4 2 5" xfId="2659" xr:uid="{00000000-0005-0000-0000-00001B080000}"/>
    <cellStyle name="Comma 6 4 2 5 2" xfId="5448" xr:uid="{BAE6D774-27F2-470A-B2BA-CE2F4A5418AD}"/>
    <cellStyle name="Comma 6 4 2 6" xfId="498" xr:uid="{00000000-0005-0000-0000-00001C080000}"/>
    <cellStyle name="Comma 6 4 2 6 2" xfId="3287" xr:uid="{E049FBCD-025A-4104-9613-01E344DA8395}"/>
    <cellStyle name="Comma 6 4 2 7" xfId="3011" xr:uid="{9414A71D-317E-4735-A768-348FD009A8A8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3" xfId="3966" xr:uid="{48A19999-440D-406F-80C0-796AB13BF355}"/>
    <cellStyle name="Comma 6 4 3 3" xfId="1719" xr:uid="{00000000-0005-0000-0000-000020080000}"/>
    <cellStyle name="Comma 6 4 3 3 2" xfId="4508" xr:uid="{541267CC-6F4D-46CD-A603-B9401381A904}"/>
    <cellStyle name="Comma 6 4 3 4" xfId="3428" xr:uid="{8AD0E4B8-AA54-4D7B-9919-DF8D604D2F71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3" xfId="3699" xr:uid="{732C5552-50C3-4B17-A6F9-1AE2E64505F7}"/>
    <cellStyle name="Comma 6 4 5" xfId="1452" xr:uid="{00000000-0005-0000-0000-000023080000}"/>
    <cellStyle name="Comma 6 4 5 2" xfId="4241" xr:uid="{A3C2F167-5B91-45A4-8A3F-7938AE11A30F}"/>
    <cellStyle name="Comma 6 4 6" xfId="2533" xr:uid="{00000000-0005-0000-0000-000024080000}"/>
    <cellStyle name="Comma 6 4 6 2" xfId="5322" xr:uid="{B4E8C6D7-85AE-40B0-B18A-B7DF04D167E8}"/>
    <cellStyle name="Comma 6 4 7" xfId="372" xr:uid="{00000000-0005-0000-0000-000025080000}"/>
    <cellStyle name="Comma 6 4 7 2" xfId="3161" xr:uid="{19248E23-A92A-4D47-919D-48657218BAFA}"/>
    <cellStyle name="Comma 6 4 8" xfId="2885" xr:uid="{73500A5F-634C-4B2E-8B01-B5F9F9201F19}"/>
    <cellStyle name="Comma 6 5" xfId="154" xr:uid="{00000000-0005-0000-0000-000026080000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3" xfId="4028" xr:uid="{11110DD2-028D-45C1-9886-71C643C31646}"/>
    <cellStyle name="Comma 6 5 2 3" xfId="1781" xr:uid="{00000000-0005-0000-0000-00002A080000}"/>
    <cellStyle name="Comma 6 5 2 3 2" xfId="4570" xr:uid="{C3B48853-1461-4B84-B53C-1C8AAEB9CCEF}"/>
    <cellStyle name="Comma 6 5 2 4" xfId="3490" xr:uid="{7C94F72B-FD25-4806-BBED-591445F48F62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3" xfId="3761" xr:uid="{7730869B-FEDC-4FB1-8FF4-25DF85861C54}"/>
    <cellStyle name="Comma 6 5 4" xfId="1514" xr:uid="{00000000-0005-0000-0000-00002D080000}"/>
    <cellStyle name="Comma 6 5 4 2" xfId="4303" xr:uid="{D1ECD865-B52C-4281-A8DB-9610CFFF9525}"/>
    <cellStyle name="Comma 6 5 5" xfId="2595" xr:uid="{00000000-0005-0000-0000-00002E080000}"/>
    <cellStyle name="Comma 6 5 5 2" xfId="5384" xr:uid="{F67C5928-3092-4E6D-8975-0845089C7968}"/>
    <cellStyle name="Comma 6 5 6" xfId="434" xr:uid="{00000000-0005-0000-0000-00002F080000}"/>
    <cellStyle name="Comma 6 5 6 2" xfId="3223" xr:uid="{9C4DF684-973F-4D58-93EA-8A9653AE80A4}"/>
    <cellStyle name="Comma 6 5 7" xfId="2947" xr:uid="{101CF105-80BB-401B-8945-2660FE860497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3" xfId="3909" xr:uid="{A3E41DD0-2BF8-4D02-BE21-F9EC61BD8AFF}"/>
    <cellStyle name="Comma 6 6 3" xfId="1662" xr:uid="{00000000-0005-0000-0000-000033080000}"/>
    <cellStyle name="Comma 6 6 3 2" xfId="4451" xr:uid="{800ECB45-2861-420B-90B7-9FD752FB9B6A}"/>
    <cellStyle name="Comma 6 6 4" xfId="3371" xr:uid="{F0B4C808-0E2F-4753-924A-562380F6A1A1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3" xfId="3642" xr:uid="{28523C7E-5928-4136-9DD2-F0E6E17CD1FE}"/>
    <cellStyle name="Comma 6 8" xfId="1395" xr:uid="{00000000-0005-0000-0000-000036080000}"/>
    <cellStyle name="Comma 6 8 2" xfId="4184" xr:uid="{F1588FA0-883A-4B0D-91B9-6B21363E2CCA}"/>
    <cellStyle name="Comma 6 9" xfId="2476" xr:uid="{00000000-0005-0000-0000-000037080000}"/>
    <cellStyle name="Comma 6 9 2" xfId="5265" xr:uid="{41F7C8C2-83FC-4F79-9C22-8849BD85DA15}"/>
    <cellStyle name="Comma 60" xfId="2758" xr:uid="{00000000-0005-0000-0000-000038080000}"/>
    <cellStyle name="Comma 60 2" xfId="5547" xr:uid="{E01D2140-CCF9-47C7-B5A7-97C206694F33}"/>
    <cellStyle name="Comma 61" xfId="2759" xr:uid="{00000000-0005-0000-0000-000039080000}"/>
    <cellStyle name="Comma 61 2" xfId="5548" xr:uid="{8E4300CA-2471-4F61-91BD-4C7A20728655}"/>
    <cellStyle name="Comma 62" xfId="2763" xr:uid="{00000000-0005-0000-0000-00003A080000}"/>
    <cellStyle name="Comma 62 2" xfId="5552" xr:uid="{1541B46E-963E-4B2E-9CCF-52550591B1C2}"/>
    <cellStyle name="Comma 63" xfId="2762" xr:uid="{00000000-0005-0000-0000-00003B080000}"/>
    <cellStyle name="Comma 63 2" xfId="5551" xr:uid="{3771254A-D95C-4247-8318-6B50C8FCC581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3" xfId="5553" xr:uid="{C4A4F2C2-E95C-4FD1-8D52-339717231DE6}"/>
    <cellStyle name="Comma 65" xfId="2765" xr:uid="{00000000-0005-0000-0000-00003E080000}"/>
    <cellStyle name="Comma 65 2" xfId="5554" xr:uid="{641669AD-207D-45F1-BA01-276D73429DFA}"/>
    <cellStyle name="Comma 66" xfId="2766" xr:uid="{00000000-0005-0000-0000-00003F080000}"/>
    <cellStyle name="Comma 66 2" xfId="5555" xr:uid="{8FCE4863-7176-440C-8D3E-2A29672B71E1}"/>
    <cellStyle name="Comma 67" xfId="2767" xr:uid="{00000000-0005-0000-0000-000040080000}"/>
    <cellStyle name="Comma 67 2" xfId="5556" xr:uid="{65FF8827-CD16-4199-85F1-11C49FA885FC}"/>
    <cellStyle name="Comma 68" xfId="2771" xr:uid="{00000000-0005-0000-0000-000041080000}"/>
    <cellStyle name="Comma 68 2" xfId="5560" xr:uid="{061850D2-3595-4BF4-A076-9629E247F914}"/>
    <cellStyle name="Comma 69" xfId="2772" xr:uid="{00000000-0005-0000-0000-000042080000}"/>
    <cellStyle name="Comma 69 2" xfId="5561" xr:uid="{F26821A6-17F3-4205-B779-5EEA2395EC57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1" xfId="2829" xr:uid="{38961B59-55D1-422B-B0A1-8D06316C2AC4}"/>
    <cellStyle name="Comma 7 2" xfId="49" xr:uid="{00000000-0005-0000-0000-000045080000}"/>
    <cellStyle name="Comma 7 2 10" xfId="2842" xr:uid="{D8C26B39-B906-427C-AFE9-F241EF2DEBF3}"/>
    <cellStyle name="Comma 7 2 2" xfId="78" xr:uid="{00000000-0005-0000-0000-000046080000}"/>
    <cellStyle name="Comma 7 2 2 2" xfId="140" xr:uid="{00000000-0005-0000-0000-000047080000}"/>
    <cellStyle name="Comma 7 2 2 2 2" xfId="266" xr:uid="{00000000-0005-0000-0000-000048080000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3" xfId="4140" xr:uid="{728BF0E6-D360-4B08-AEB7-20F25873D190}"/>
    <cellStyle name="Comma 7 2 2 2 2 2 3" xfId="1893" xr:uid="{00000000-0005-0000-0000-00004C080000}"/>
    <cellStyle name="Comma 7 2 2 2 2 2 3 2" xfId="4682" xr:uid="{53EF7E11-25A7-4429-A669-0E8BE83F50AA}"/>
    <cellStyle name="Comma 7 2 2 2 2 2 4" xfId="3602" xr:uid="{0429CAC8-5128-46AD-99E1-3F22D48A2060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3" xfId="3873" xr:uid="{36FE144A-2D97-4EB4-A1D5-A5AE6AF78A64}"/>
    <cellStyle name="Comma 7 2 2 2 2 4" xfId="1626" xr:uid="{00000000-0005-0000-0000-00004F080000}"/>
    <cellStyle name="Comma 7 2 2 2 2 4 2" xfId="4415" xr:uid="{BCA4B21F-E2BA-47F8-B903-37A9254DDE29}"/>
    <cellStyle name="Comma 7 2 2 2 2 5" xfId="2707" xr:uid="{00000000-0005-0000-0000-000050080000}"/>
    <cellStyle name="Comma 7 2 2 2 2 5 2" xfId="5496" xr:uid="{10DA2DFB-D43A-4FCC-AB1D-BE17BEC9BC43}"/>
    <cellStyle name="Comma 7 2 2 2 2 6" xfId="546" xr:uid="{00000000-0005-0000-0000-000051080000}"/>
    <cellStyle name="Comma 7 2 2 2 2 6 2" xfId="3335" xr:uid="{3E05B7E0-3F56-4658-B2B8-4744150E8445}"/>
    <cellStyle name="Comma 7 2 2 2 2 7" xfId="3059" xr:uid="{FA47C6CB-4284-4478-8D67-9A0831C3B193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3" xfId="4014" xr:uid="{56737E28-19AB-49C3-ACCF-AAE5AE3C8F66}"/>
    <cellStyle name="Comma 7 2 2 2 3 3" xfId="1767" xr:uid="{00000000-0005-0000-0000-000055080000}"/>
    <cellStyle name="Comma 7 2 2 2 3 3 2" xfId="4556" xr:uid="{1E13B2B7-78D0-4B29-BE37-1FE66BA4CCFB}"/>
    <cellStyle name="Comma 7 2 2 2 3 4" xfId="3476" xr:uid="{14B3B8E6-1CE5-42A9-B523-62E4AD598C37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3" xfId="3747" xr:uid="{8DE93CEA-807C-4C83-B7A1-733365B60801}"/>
    <cellStyle name="Comma 7 2 2 2 5" xfId="1500" xr:uid="{00000000-0005-0000-0000-000058080000}"/>
    <cellStyle name="Comma 7 2 2 2 5 2" xfId="4289" xr:uid="{30C6C267-5311-44FF-90EC-468B685D7EAA}"/>
    <cellStyle name="Comma 7 2 2 2 6" xfId="2581" xr:uid="{00000000-0005-0000-0000-000059080000}"/>
    <cellStyle name="Comma 7 2 2 2 6 2" xfId="5370" xr:uid="{2B8FFDC8-98E1-4D89-9738-39819342CB37}"/>
    <cellStyle name="Comma 7 2 2 2 7" xfId="420" xr:uid="{00000000-0005-0000-0000-00005A080000}"/>
    <cellStyle name="Comma 7 2 2 2 7 2" xfId="3209" xr:uid="{690816DB-D38E-42EB-9390-85795BCEC15E}"/>
    <cellStyle name="Comma 7 2 2 2 8" xfId="2933" xr:uid="{B90B9B28-1180-4D99-8E93-E522FF2E5136}"/>
    <cellStyle name="Comma 7 2 2 3" xfId="202" xr:uid="{00000000-0005-0000-0000-00005B080000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3" xfId="4076" xr:uid="{BC184EBD-F34F-4A9B-9848-D234BE891366}"/>
    <cellStyle name="Comma 7 2 2 3 2 3" xfId="1829" xr:uid="{00000000-0005-0000-0000-00005F080000}"/>
    <cellStyle name="Comma 7 2 2 3 2 3 2" xfId="4618" xr:uid="{1041731F-8603-4205-B6C1-3DA1735D53EB}"/>
    <cellStyle name="Comma 7 2 2 3 2 4" xfId="3538" xr:uid="{C392D123-EFC8-42B6-A437-AC1D7DA3DF01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3" xfId="3809" xr:uid="{A6062616-284B-4EFB-8DA8-2615DE1440A3}"/>
    <cellStyle name="Comma 7 2 2 3 4" xfId="1562" xr:uid="{00000000-0005-0000-0000-000062080000}"/>
    <cellStyle name="Comma 7 2 2 3 4 2" xfId="4351" xr:uid="{7983D4BB-B1E7-41DA-BA19-86A3FAC53CDB}"/>
    <cellStyle name="Comma 7 2 2 3 5" xfId="2643" xr:uid="{00000000-0005-0000-0000-000063080000}"/>
    <cellStyle name="Comma 7 2 2 3 5 2" xfId="5432" xr:uid="{12B8A99C-511A-4715-90A8-CAEEAEC438CB}"/>
    <cellStyle name="Comma 7 2 2 3 6" xfId="482" xr:uid="{00000000-0005-0000-0000-000064080000}"/>
    <cellStyle name="Comma 7 2 2 3 6 2" xfId="3271" xr:uid="{AA3E5650-5A22-407D-8590-884376572EAB}"/>
    <cellStyle name="Comma 7 2 2 3 7" xfId="2995" xr:uid="{31ED162D-9ECC-4BCD-9726-211A8270D9C3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3" xfId="3952" xr:uid="{41C934DD-35AB-4F2E-B43B-D8D54AD96934}"/>
    <cellStyle name="Comma 7 2 2 4 3" xfId="1705" xr:uid="{00000000-0005-0000-0000-000068080000}"/>
    <cellStyle name="Comma 7 2 2 4 3 2" xfId="4494" xr:uid="{B143FAA2-7FA4-418E-8AD4-BF1B7C372DD9}"/>
    <cellStyle name="Comma 7 2 2 4 4" xfId="3414" xr:uid="{C02175D7-8291-4EFF-8D98-DC1E46B2F45B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3" xfId="3685" xr:uid="{7A3E578C-870F-43AB-A063-694512D403F1}"/>
    <cellStyle name="Comma 7 2 2 6" xfId="1438" xr:uid="{00000000-0005-0000-0000-00006B080000}"/>
    <cellStyle name="Comma 7 2 2 6 2" xfId="4227" xr:uid="{8920CCDF-12D7-47FE-9FD2-FC15F0F643F4}"/>
    <cellStyle name="Comma 7 2 2 7" xfId="2519" xr:uid="{00000000-0005-0000-0000-00006C080000}"/>
    <cellStyle name="Comma 7 2 2 7 2" xfId="5308" xr:uid="{C6AD94F4-16D6-4432-BC0F-8F2727BD0AD4}"/>
    <cellStyle name="Comma 7 2 2 8" xfId="358" xr:uid="{00000000-0005-0000-0000-00006D080000}"/>
    <cellStyle name="Comma 7 2 2 8 2" xfId="3147" xr:uid="{4AA4EC3F-C7C4-4336-99FC-9893EB33B848}"/>
    <cellStyle name="Comma 7 2 2 9" xfId="2871" xr:uid="{C74DBDBB-E2A8-4926-AAF3-CF2D495999B1}"/>
    <cellStyle name="Comma 7 2 3" xfId="108" xr:uid="{00000000-0005-0000-0000-00006E080000}"/>
    <cellStyle name="Comma 7 2 3 2" xfId="234" xr:uid="{00000000-0005-0000-0000-00006F080000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3" xfId="4108" xr:uid="{F42A7CE1-98FC-4CDC-94DA-5145A0D44BFF}"/>
    <cellStyle name="Comma 7 2 3 2 2 3" xfId="1861" xr:uid="{00000000-0005-0000-0000-000073080000}"/>
    <cellStyle name="Comma 7 2 3 2 2 3 2" xfId="4650" xr:uid="{2315518A-E1A8-414B-8749-7F4296D1763A}"/>
    <cellStyle name="Comma 7 2 3 2 2 4" xfId="3570" xr:uid="{DA1EA791-3C95-470E-A5BF-09C16FB6BEDF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3" xfId="3841" xr:uid="{9BDD9156-10DD-4C5A-A8EC-8A5C1E00F46E}"/>
    <cellStyle name="Comma 7 2 3 2 4" xfId="1594" xr:uid="{00000000-0005-0000-0000-000076080000}"/>
    <cellStyle name="Comma 7 2 3 2 4 2" xfId="4383" xr:uid="{A6636D7C-CC59-47C3-8161-04F824ADFDF6}"/>
    <cellStyle name="Comma 7 2 3 2 5" xfId="2675" xr:uid="{00000000-0005-0000-0000-000077080000}"/>
    <cellStyle name="Comma 7 2 3 2 5 2" xfId="5464" xr:uid="{55FF2EB9-37CD-40F1-8578-448637A06C33}"/>
    <cellStyle name="Comma 7 2 3 2 6" xfId="514" xr:uid="{00000000-0005-0000-0000-000078080000}"/>
    <cellStyle name="Comma 7 2 3 2 6 2" xfId="3303" xr:uid="{3B4905BC-DF6E-4DCD-958A-30E6D77E8FED}"/>
    <cellStyle name="Comma 7 2 3 2 7" xfId="3027" xr:uid="{5F8CF4FD-B96E-4D78-A256-31591DD02CCC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3" xfId="3982" xr:uid="{C276898F-75C0-4AAE-9DC4-666653BC740D}"/>
    <cellStyle name="Comma 7 2 3 3 3" xfId="1735" xr:uid="{00000000-0005-0000-0000-00007C080000}"/>
    <cellStyle name="Comma 7 2 3 3 3 2" xfId="4524" xr:uid="{0F408D17-24DF-4466-B998-B756DBF3C3B1}"/>
    <cellStyle name="Comma 7 2 3 3 4" xfId="3444" xr:uid="{6668DF42-FCA3-4FBA-AF60-0AE46B00C30B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3" xfId="3715" xr:uid="{703CA417-ADD8-4735-A681-04691ABBA52D}"/>
    <cellStyle name="Comma 7 2 3 5" xfId="1468" xr:uid="{00000000-0005-0000-0000-00007F080000}"/>
    <cellStyle name="Comma 7 2 3 5 2" xfId="4257" xr:uid="{BA8B304E-CA62-4F8D-BBD8-A0692D1B34FC}"/>
    <cellStyle name="Comma 7 2 3 6" xfId="2549" xr:uid="{00000000-0005-0000-0000-000080080000}"/>
    <cellStyle name="Comma 7 2 3 6 2" xfId="5338" xr:uid="{AD2933B4-2F4D-4C30-9513-3229E6BB0EDB}"/>
    <cellStyle name="Comma 7 2 3 7" xfId="388" xr:uid="{00000000-0005-0000-0000-000081080000}"/>
    <cellStyle name="Comma 7 2 3 7 2" xfId="3177" xr:uid="{643D8957-342D-4686-8C9E-BAB8E977682E}"/>
    <cellStyle name="Comma 7 2 3 8" xfId="2901" xr:uid="{1EE63779-5190-4DF3-ACCB-6C9DC9CDD1D8}"/>
    <cellStyle name="Comma 7 2 4" xfId="170" xr:uid="{00000000-0005-0000-0000-000082080000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3" xfId="4044" xr:uid="{6141F39E-69CD-4CC1-B964-E1D97BCE3C7C}"/>
    <cellStyle name="Comma 7 2 4 2 3" xfId="1797" xr:uid="{00000000-0005-0000-0000-000086080000}"/>
    <cellStyle name="Comma 7 2 4 2 3 2" xfId="4586" xr:uid="{7E564C6C-68FC-4A51-9DFF-8570D21B79A7}"/>
    <cellStyle name="Comma 7 2 4 2 4" xfId="3506" xr:uid="{A2E96FF6-9EE0-4AEE-9C3F-1F2E75E7AAE1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3" xfId="3777" xr:uid="{4B8EAC5E-0E63-4CC5-8677-74C40A675545}"/>
    <cellStyle name="Comma 7 2 4 4" xfId="1530" xr:uid="{00000000-0005-0000-0000-000089080000}"/>
    <cellStyle name="Comma 7 2 4 4 2" xfId="4319" xr:uid="{3FB8CF59-04CE-4573-8ECE-943097469BAC}"/>
    <cellStyle name="Comma 7 2 4 5" xfId="2611" xr:uid="{00000000-0005-0000-0000-00008A080000}"/>
    <cellStyle name="Comma 7 2 4 5 2" xfId="5400" xr:uid="{D3F90CDF-6AD0-4196-9E03-F878A4AA0093}"/>
    <cellStyle name="Comma 7 2 4 6" xfId="450" xr:uid="{00000000-0005-0000-0000-00008B080000}"/>
    <cellStyle name="Comma 7 2 4 6 2" xfId="3239" xr:uid="{05DD78D9-1760-43F8-B795-59FB7C356B02}"/>
    <cellStyle name="Comma 7 2 4 7" xfId="2963" xr:uid="{B9244020-A4DA-4102-BB10-41EAC3DDF51D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3" xfId="3923" xr:uid="{9015BD16-D43A-4B59-ADB7-1592CCF2CCE3}"/>
    <cellStyle name="Comma 7 2 5 3" xfId="1676" xr:uid="{00000000-0005-0000-0000-00008F080000}"/>
    <cellStyle name="Comma 7 2 5 3 2" xfId="4465" xr:uid="{83057F9E-DC5D-4B95-9950-4E4F0CEFA924}"/>
    <cellStyle name="Comma 7 2 5 4" xfId="3385" xr:uid="{00B5D6DC-EA01-40F5-AA5B-223456025A50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3" xfId="3656" xr:uid="{474228BD-4597-412C-B934-D56ECD591E06}"/>
    <cellStyle name="Comma 7 2 7" xfId="1409" xr:uid="{00000000-0005-0000-0000-000092080000}"/>
    <cellStyle name="Comma 7 2 7 2" xfId="4198" xr:uid="{A8E1DDBE-362D-4D7E-A526-39D5A6A47A53}"/>
    <cellStyle name="Comma 7 2 8" xfId="2490" xr:uid="{00000000-0005-0000-0000-000093080000}"/>
    <cellStyle name="Comma 7 2 8 2" xfId="5279" xr:uid="{F53E6F58-1706-4D28-8F3B-EFC4C4854B18}"/>
    <cellStyle name="Comma 7 2 9" xfId="329" xr:uid="{00000000-0005-0000-0000-000094080000}"/>
    <cellStyle name="Comma 7 2 9 2" xfId="3118" xr:uid="{E2F9DE7A-B33C-4573-8E7C-011936FA0FE5}"/>
    <cellStyle name="Comma 7 3" xfId="63" xr:uid="{00000000-0005-0000-0000-000095080000}"/>
    <cellStyle name="Comma 7 3 2" xfId="125" xr:uid="{00000000-0005-0000-0000-000096080000}"/>
    <cellStyle name="Comma 7 3 2 2" xfId="251" xr:uid="{00000000-0005-0000-0000-000097080000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3" xfId="4125" xr:uid="{CCF19861-4BFB-4FFA-A249-B0B17F6C7593}"/>
    <cellStyle name="Comma 7 3 2 2 2 3" xfId="1878" xr:uid="{00000000-0005-0000-0000-00009B080000}"/>
    <cellStyle name="Comma 7 3 2 2 2 3 2" xfId="4667" xr:uid="{BE467350-CF1B-459E-B044-6B1BBFADFB1E}"/>
    <cellStyle name="Comma 7 3 2 2 2 4" xfId="3587" xr:uid="{ADE4CDE0-4C37-4FC1-8926-B35FAC13A5E9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3" xfId="3858" xr:uid="{BCE036F5-599C-422C-BC53-ADB1633D71BB}"/>
    <cellStyle name="Comma 7 3 2 2 4" xfId="1611" xr:uid="{00000000-0005-0000-0000-00009E080000}"/>
    <cellStyle name="Comma 7 3 2 2 4 2" xfId="4400" xr:uid="{44E364FF-214E-4EC6-A0B0-F6B4EA2C8C86}"/>
    <cellStyle name="Comma 7 3 2 2 5" xfId="2692" xr:uid="{00000000-0005-0000-0000-00009F080000}"/>
    <cellStyle name="Comma 7 3 2 2 5 2" xfId="5481" xr:uid="{90A9A9B0-9141-40AE-BF39-3DD68C6617DA}"/>
    <cellStyle name="Comma 7 3 2 2 6" xfId="531" xr:uid="{00000000-0005-0000-0000-0000A0080000}"/>
    <cellStyle name="Comma 7 3 2 2 6 2" xfId="3320" xr:uid="{BDFB7B4E-0953-4100-A29C-01C0BCB3D6E3}"/>
    <cellStyle name="Comma 7 3 2 2 7" xfId="3044" xr:uid="{6064827C-E39D-4B5B-A541-542522B5E0AB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3" xfId="3999" xr:uid="{54B96BAA-9F5D-4D41-B293-A89377571565}"/>
    <cellStyle name="Comma 7 3 2 3 3" xfId="1752" xr:uid="{00000000-0005-0000-0000-0000A4080000}"/>
    <cellStyle name="Comma 7 3 2 3 3 2" xfId="4541" xr:uid="{68DE90CE-1A9B-4D13-8877-39BB79568C26}"/>
    <cellStyle name="Comma 7 3 2 3 4" xfId="3461" xr:uid="{CE6CFBC3-F987-46B1-8597-41CA529781A4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3" xfId="3732" xr:uid="{02E0263F-08DD-42A0-8714-C58CA2F0E91D}"/>
    <cellStyle name="Comma 7 3 2 5" xfId="1485" xr:uid="{00000000-0005-0000-0000-0000A7080000}"/>
    <cellStyle name="Comma 7 3 2 5 2" xfId="4274" xr:uid="{74DE0AED-CE00-4E00-B5C8-040294F53314}"/>
    <cellStyle name="Comma 7 3 2 6" xfId="2566" xr:uid="{00000000-0005-0000-0000-0000A8080000}"/>
    <cellStyle name="Comma 7 3 2 6 2" xfId="5355" xr:uid="{AD3CDA30-1A28-41B9-B8F5-23142268A34B}"/>
    <cellStyle name="Comma 7 3 2 7" xfId="405" xr:uid="{00000000-0005-0000-0000-0000A9080000}"/>
    <cellStyle name="Comma 7 3 2 7 2" xfId="3194" xr:uid="{EB459840-2842-4128-9EA6-2465B342907C}"/>
    <cellStyle name="Comma 7 3 2 8" xfId="2918" xr:uid="{D916FC87-865A-4ECB-B5C8-12FA7FC59968}"/>
    <cellStyle name="Comma 7 3 3" xfId="187" xr:uid="{00000000-0005-0000-0000-0000AA080000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3" xfId="4061" xr:uid="{FB688A47-593E-463E-BC15-2A9A73D9B311}"/>
    <cellStyle name="Comma 7 3 3 2 3" xfId="1814" xr:uid="{00000000-0005-0000-0000-0000AE080000}"/>
    <cellStyle name="Comma 7 3 3 2 3 2" xfId="4603" xr:uid="{B041446A-AA97-41F5-8BAC-4B611F2F8C73}"/>
    <cellStyle name="Comma 7 3 3 2 4" xfId="3523" xr:uid="{9400A434-D66B-46E8-9B1B-6B54653B490F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3" xfId="3794" xr:uid="{5DC7E142-FC8F-4CF8-9643-BA0EEAA8B305}"/>
    <cellStyle name="Comma 7 3 3 4" xfId="1547" xr:uid="{00000000-0005-0000-0000-0000B1080000}"/>
    <cellStyle name="Comma 7 3 3 4 2" xfId="4336" xr:uid="{8ACE85D8-8330-4FFB-816B-1FE6B8599C2C}"/>
    <cellStyle name="Comma 7 3 3 5" xfId="2628" xr:uid="{00000000-0005-0000-0000-0000B2080000}"/>
    <cellStyle name="Comma 7 3 3 5 2" xfId="5417" xr:uid="{52392456-564A-496C-B6E0-D6917E42EA42}"/>
    <cellStyle name="Comma 7 3 3 6" xfId="467" xr:uid="{00000000-0005-0000-0000-0000B3080000}"/>
    <cellStyle name="Comma 7 3 3 6 2" xfId="3256" xr:uid="{B064A297-5EF1-4D2B-B743-0F561D5953A2}"/>
    <cellStyle name="Comma 7 3 3 7" xfId="2980" xr:uid="{15935EB6-69E4-49A3-A71D-3F781E8A037E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3" xfId="3937" xr:uid="{77BB7B4A-DECB-4611-8FB6-E7541772C72C}"/>
    <cellStyle name="Comma 7 3 4 3" xfId="1690" xr:uid="{00000000-0005-0000-0000-0000B7080000}"/>
    <cellStyle name="Comma 7 3 4 3 2" xfId="4479" xr:uid="{09E68920-6762-45A4-BE2E-492FEC5FF5CA}"/>
    <cellStyle name="Comma 7 3 4 4" xfId="3399" xr:uid="{D05CDA60-F429-485E-A651-9EC8A6DC0329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3" xfId="3670" xr:uid="{A2C41607-CB07-465A-8846-1D9D916305BE}"/>
    <cellStyle name="Comma 7 3 6" xfId="1423" xr:uid="{00000000-0005-0000-0000-0000BA080000}"/>
    <cellStyle name="Comma 7 3 6 2" xfId="4212" xr:uid="{2686C119-506D-4120-811C-567761E889CE}"/>
    <cellStyle name="Comma 7 3 7" xfId="2504" xr:uid="{00000000-0005-0000-0000-0000BB080000}"/>
    <cellStyle name="Comma 7 3 7 2" xfId="5293" xr:uid="{F148A512-399E-4D8D-9927-B9EDD2DAD168}"/>
    <cellStyle name="Comma 7 3 8" xfId="343" xr:uid="{00000000-0005-0000-0000-0000BC080000}"/>
    <cellStyle name="Comma 7 3 8 2" xfId="3132" xr:uid="{D910CDFB-23BB-416C-8A70-97E12E2042EE}"/>
    <cellStyle name="Comma 7 3 9" xfId="2856" xr:uid="{1AA7EF2E-F207-43D6-BE68-A3DF6A594601}"/>
    <cellStyle name="Comma 7 4" xfId="93" xr:uid="{00000000-0005-0000-0000-0000BD080000}"/>
    <cellStyle name="Comma 7 4 2" xfId="219" xr:uid="{00000000-0005-0000-0000-0000BE080000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3" xfId="4093" xr:uid="{BA12F04B-57A4-4024-B2E6-684C9F43BB9E}"/>
    <cellStyle name="Comma 7 4 2 2 3" xfId="1846" xr:uid="{00000000-0005-0000-0000-0000C2080000}"/>
    <cellStyle name="Comma 7 4 2 2 3 2" xfId="4635" xr:uid="{69042920-5F27-453F-9A2A-3F1B72183D0F}"/>
    <cellStyle name="Comma 7 4 2 2 4" xfId="3555" xr:uid="{4DEF7802-D521-41EC-A348-850AE1A44975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3" xfId="3826" xr:uid="{1D50B4E9-AE22-49B2-8ADE-5C67831BC9AD}"/>
    <cellStyle name="Comma 7 4 2 4" xfId="1579" xr:uid="{00000000-0005-0000-0000-0000C5080000}"/>
    <cellStyle name="Comma 7 4 2 4 2" xfId="4368" xr:uid="{8C42BCA3-6E15-4C25-B4E4-8548152E2D73}"/>
    <cellStyle name="Comma 7 4 2 5" xfId="2660" xr:uid="{00000000-0005-0000-0000-0000C6080000}"/>
    <cellStyle name="Comma 7 4 2 5 2" xfId="5449" xr:uid="{76C8C72D-E82C-4E41-A600-E2EDE76B05DF}"/>
    <cellStyle name="Comma 7 4 2 6" xfId="499" xr:uid="{00000000-0005-0000-0000-0000C7080000}"/>
    <cellStyle name="Comma 7 4 2 6 2" xfId="3288" xr:uid="{069F0C89-3E82-4498-AB6D-089F48C2F5A8}"/>
    <cellStyle name="Comma 7 4 2 7" xfId="3012" xr:uid="{375DEBA1-884E-4CAC-8CA5-FEE936687F68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3" xfId="3967" xr:uid="{A6A50A52-53C6-49EA-9B2D-AACAC222AA8F}"/>
    <cellStyle name="Comma 7 4 3 3" xfId="1720" xr:uid="{00000000-0005-0000-0000-0000CB080000}"/>
    <cellStyle name="Comma 7 4 3 3 2" xfId="4509" xr:uid="{C1C97FBC-32C9-4D2D-9A26-705875DFEDCF}"/>
    <cellStyle name="Comma 7 4 3 4" xfId="3429" xr:uid="{E7EC8127-423A-4BCD-8F3A-6A9C48C370AF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3" xfId="3700" xr:uid="{079CEA19-7F82-4CF2-8DD1-E8BBF77610F0}"/>
    <cellStyle name="Comma 7 4 5" xfId="1453" xr:uid="{00000000-0005-0000-0000-0000CE080000}"/>
    <cellStyle name="Comma 7 4 5 2" xfId="4242" xr:uid="{750161F2-8E75-4813-A7BA-09203766DE88}"/>
    <cellStyle name="Comma 7 4 6" xfId="2534" xr:uid="{00000000-0005-0000-0000-0000CF080000}"/>
    <cellStyle name="Comma 7 4 6 2" xfId="5323" xr:uid="{2557CB96-76AD-4BC3-A4C5-2E1BC4C39763}"/>
    <cellStyle name="Comma 7 4 7" xfId="373" xr:uid="{00000000-0005-0000-0000-0000D0080000}"/>
    <cellStyle name="Comma 7 4 7 2" xfId="3162" xr:uid="{CB4BB7E3-A37B-4CC0-930F-A6FE199D011A}"/>
    <cellStyle name="Comma 7 4 8" xfId="2886" xr:uid="{2FAB668B-CA2E-4E47-96F8-FC8C2F7EDA76}"/>
    <cellStyle name="Comma 7 5" xfId="155" xr:uid="{00000000-0005-0000-0000-0000D1080000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3" xfId="4029" xr:uid="{53A0627F-0148-488A-9DD6-EDFAE6F1A08E}"/>
    <cellStyle name="Comma 7 5 2 3" xfId="1782" xr:uid="{00000000-0005-0000-0000-0000D5080000}"/>
    <cellStyle name="Comma 7 5 2 3 2" xfId="4571" xr:uid="{8C2A15E1-53B5-4763-8854-EAE7A8448030}"/>
    <cellStyle name="Comma 7 5 2 4" xfId="3491" xr:uid="{61D079C4-FDB1-4737-AE00-713A44B5611C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3" xfId="3762" xr:uid="{EE9ECC21-1974-47EF-9695-75603D8F43D9}"/>
    <cellStyle name="Comma 7 5 4" xfId="1515" xr:uid="{00000000-0005-0000-0000-0000D8080000}"/>
    <cellStyle name="Comma 7 5 4 2" xfId="4304" xr:uid="{B0834169-4778-434E-8557-78FE5EA7FD23}"/>
    <cellStyle name="Comma 7 5 5" xfId="2596" xr:uid="{00000000-0005-0000-0000-0000D9080000}"/>
    <cellStyle name="Comma 7 5 5 2" xfId="5385" xr:uid="{DCE285C1-6614-487D-A3A3-57AB8939C689}"/>
    <cellStyle name="Comma 7 5 6" xfId="435" xr:uid="{00000000-0005-0000-0000-0000DA080000}"/>
    <cellStyle name="Comma 7 5 6 2" xfId="3224" xr:uid="{A45E5248-D0F8-4864-9615-323B792A3128}"/>
    <cellStyle name="Comma 7 5 7" xfId="2948" xr:uid="{0119E0A6-0F29-488C-812D-6D3A311C8041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3" xfId="3910" xr:uid="{7231B251-805A-4588-B39A-F73C4540D6F4}"/>
    <cellStyle name="Comma 7 6 3" xfId="1663" xr:uid="{00000000-0005-0000-0000-0000DE080000}"/>
    <cellStyle name="Comma 7 6 3 2" xfId="4452" xr:uid="{ECEA9DD9-A037-41EA-AD64-21B50D4C135B}"/>
    <cellStyle name="Comma 7 6 4" xfId="3372" xr:uid="{B8A2B993-8A81-4945-9851-8FB96A3C726F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3" xfId="3643" xr:uid="{367370B5-AB08-4E05-8149-EE4B1F6993B4}"/>
    <cellStyle name="Comma 7 8" xfId="1396" xr:uid="{00000000-0005-0000-0000-0000E1080000}"/>
    <cellStyle name="Comma 7 8 2" xfId="4185" xr:uid="{DE74014B-6B5F-4972-968C-F31B6975EAB2}"/>
    <cellStyle name="Comma 7 9" xfId="2477" xr:uid="{00000000-0005-0000-0000-0000E2080000}"/>
    <cellStyle name="Comma 7 9 2" xfId="5266" xr:uid="{3D5DFF5F-9DFB-4E94-83E9-0B6525D5AA40}"/>
    <cellStyle name="Comma 70" xfId="2773" xr:uid="{00000000-0005-0000-0000-0000E3080000}"/>
    <cellStyle name="Comma 70 2" xfId="5562" xr:uid="{C67EAEB8-0595-4813-9C9B-9C6C2FB21DE6}"/>
    <cellStyle name="Comma 71" xfId="2774" xr:uid="{00000000-0005-0000-0000-0000E4080000}"/>
    <cellStyle name="Comma 71 2" xfId="5563" xr:uid="{68D96982-881D-411B-BD41-DFA21B858E25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3" xfId="5564" xr:uid="{262105B1-17EA-4964-ACD6-D7564F632761}"/>
    <cellStyle name="Comma 72 3" xfId="5565" xr:uid="{097DA1EC-8517-439A-84FF-2ED0E2DEF1A8}"/>
    <cellStyle name="Comma 73" xfId="2777" xr:uid="{00000000-0005-0000-0000-0000E8080000}"/>
    <cellStyle name="Comma 73 2" xfId="5566" xr:uid="{01C26B19-9410-48A4-B0CA-58318A6E9DE0}"/>
    <cellStyle name="Comma 74" xfId="2778" xr:uid="{00000000-0005-0000-0000-0000E9080000}"/>
    <cellStyle name="Comma 74 2" xfId="5567" xr:uid="{0BF34467-C55C-413F-86AD-13ECAA732CF3}"/>
    <cellStyle name="Comma 75" xfId="2779" xr:uid="{00000000-0005-0000-0000-0000EA080000}"/>
    <cellStyle name="Comma 75 2" xfId="5568" xr:uid="{4E313934-9CC4-46B1-BCCC-2CB93382E2E0}"/>
    <cellStyle name="Comma 76" xfId="2783" xr:uid="{00000000-0005-0000-0000-0000EB080000}"/>
    <cellStyle name="Comma 76 2" xfId="5572" xr:uid="{C867A961-5565-4DA5-A994-B4584FF0D3B3}"/>
    <cellStyle name="Comma 77" xfId="2786" xr:uid="{00000000-0005-0000-0000-0000EC080000}"/>
    <cellStyle name="Comma 77 2" xfId="5575" xr:uid="{C44E9FE0-A8E3-41D6-A551-8D715B379BC1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3" xfId="5571" xr:uid="{411F3F28-946A-443D-B237-FD0034F4DF31}"/>
    <cellStyle name="Comma 79" xfId="2784" xr:uid="{00000000-0005-0000-0000-0000EF080000}"/>
    <cellStyle name="Comma 79 2" xfId="5573" xr:uid="{965FB769-576A-43FE-BF13-0C641865B742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1" xfId="317" xr:uid="{00000000-0005-0000-0000-0000F2080000}"/>
    <cellStyle name="Comma 8 11 2" xfId="3106" xr:uid="{0EC16070-AD19-4E91-AD19-5ABA2D555354}"/>
    <cellStyle name="Comma 8 12" xfId="2830" xr:uid="{DD478B9C-134D-4462-A79A-0329BBA0FF33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1" xfId="2834" xr:uid="{2CBBCA53-D9EA-4D8F-93D4-CEE6D2C8F788}"/>
    <cellStyle name="Comma 8 2 2" xfId="55" xr:uid="{00000000-0005-0000-0000-0000F5080000}"/>
    <cellStyle name="Comma 8 2 2 10" xfId="2848" xr:uid="{7F041285-3F59-4B4F-8A62-612768F8FD13}"/>
    <cellStyle name="Comma 8 2 2 2" xfId="84" xr:uid="{00000000-0005-0000-0000-0000F6080000}"/>
    <cellStyle name="Comma 8 2 2 2 2" xfId="146" xr:uid="{00000000-0005-0000-0000-0000F7080000}"/>
    <cellStyle name="Comma 8 2 2 2 2 2" xfId="272" xr:uid="{00000000-0005-0000-0000-0000F8080000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3" xfId="4146" xr:uid="{516D5FD7-DFA3-4805-8594-DFD4CD027BD9}"/>
    <cellStyle name="Comma 8 2 2 2 2 2 2 3" xfId="1899" xr:uid="{00000000-0005-0000-0000-0000FC080000}"/>
    <cellStyle name="Comma 8 2 2 2 2 2 2 3 2" xfId="4688" xr:uid="{DAA5067C-CE91-432B-89A9-88C4DA5D16D6}"/>
    <cellStyle name="Comma 8 2 2 2 2 2 2 4" xfId="3608" xr:uid="{B37334C2-19AB-4F35-BF84-4FC640B678A1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3" xfId="3879" xr:uid="{1928B906-B048-482E-A514-BA656EC01181}"/>
    <cellStyle name="Comma 8 2 2 2 2 2 4" xfId="1632" xr:uid="{00000000-0005-0000-0000-0000FF080000}"/>
    <cellStyle name="Comma 8 2 2 2 2 2 4 2" xfId="4421" xr:uid="{14DB4D59-C64A-4BC1-84CE-626C9B6A804B}"/>
    <cellStyle name="Comma 8 2 2 2 2 2 5" xfId="2713" xr:uid="{00000000-0005-0000-0000-000000090000}"/>
    <cellStyle name="Comma 8 2 2 2 2 2 5 2" xfId="5502" xr:uid="{E62257E9-4DEB-4A2F-A344-664E5736398E}"/>
    <cellStyle name="Comma 8 2 2 2 2 2 6" xfId="552" xr:uid="{00000000-0005-0000-0000-000001090000}"/>
    <cellStyle name="Comma 8 2 2 2 2 2 6 2" xfId="3341" xr:uid="{DFBA1EBF-60C0-4CA4-8ECA-9E27E8816B93}"/>
    <cellStyle name="Comma 8 2 2 2 2 2 7" xfId="3065" xr:uid="{395707B6-0236-4D15-9648-8A8217A61A4C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3" xfId="4020" xr:uid="{600FD4A5-C42C-46B7-8CE9-B5058F68855E}"/>
    <cellStyle name="Comma 8 2 2 2 2 3 3" xfId="1773" xr:uid="{00000000-0005-0000-0000-000005090000}"/>
    <cellStyle name="Comma 8 2 2 2 2 3 3 2" xfId="4562" xr:uid="{4CEEF06C-091F-4D2F-BE14-0E94A9E53A5E}"/>
    <cellStyle name="Comma 8 2 2 2 2 3 4" xfId="3482" xr:uid="{B017ECE9-1F8F-4FD6-AAF1-2B5A748DB623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3" xfId="3753" xr:uid="{8B1C9E9E-2DFB-4A0E-AFA4-B3E2F0DBB03D}"/>
    <cellStyle name="Comma 8 2 2 2 2 5" xfId="1506" xr:uid="{00000000-0005-0000-0000-000008090000}"/>
    <cellStyle name="Comma 8 2 2 2 2 5 2" xfId="4295" xr:uid="{C902C1BE-F06B-4357-9A29-D14588888D14}"/>
    <cellStyle name="Comma 8 2 2 2 2 6" xfId="2587" xr:uid="{00000000-0005-0000-0000-000009090000}"/>
    <cellStyle name="Comma 8 2 2 2 2 6 2" xfId="5376" xr:uid="{52DCC240-61A6-4FF0-8BE3-B9256F78CEFE}"/>
    <cellStyle name="Comma 8 2 2 2 2 7" xfId="426" xr:uid="{00000000-0005-0000-0000-00000A090000}"/>
    <cellStyle name="Comma 8 2 2 2 2 7 2" xfId="3215" xr:uid="{3C65A491-AD26-449D-AD18-BD3CF6AE05D6}"/>
    <cellStyle name="Comma 8 2 2 2 2 8" xfId="2939" xr:uid="{7E3EFBD8-9EBD-4190-BA12-903F75871695}"/>
    <cellStyle name="Comma 8 2 2 2 3" xfId="208" xr:uid="{00000000-0005-0000-0000-00000B090000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3" xfId="4082" xr:uid="{D8A46B09-EB57-4ADA-BF84-E1ED370DA9CD}"/>
    <cellStyle name="Comma 8 2 2 2 3 2 3" xfId="1835" xr:uid="{00000000-0005-0000-0000-00000F090000}"/>
    <cellStyle name="Comma 8 2 2 2 3 2 3 2" xfId="4624" xr:uid="{0DC7560E-655A-4D7C-9E07-C4E96FA4B9D0}"/>
    <cellStyle name="Comma 8 2 2 2 3 2 4" xfId="3544" xr:uid="{7CA9E748-7A3D-45DB-8880-4E53ECA85355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3" xfId="3815" xr:uid="{AC759969-4648-416C-8733-8E85B9769376}"/>
    <cellStyle name="Comma 8 2 2 2 3 4" xfId="1568" xr:uid="{00000000-0005-0000-0000-000012090000}"/>
    <cellStyle name="Comma 8 2 2 2 3 4 2" xfId="4357" xr:uid="{9D4F5D07-8CCD-45A9-A01A-818B5E62176D}"/>
    <cellStyle name="Comma 8 2 2 2 3 5" xfId="2649" xr:uid="{00000000-0005-0000-0000-000013090000}"/>
    <cellStyle name="Comma 8 2 2 2 3 5 2" xfId="5438" xr:uid="{BBC87434-D905-458F-B6FE-2CEBBE2FDF59}"/>
    <cellStyle name="Comma 8 2 2 2 3 6" xfId="488" xr:uid="{00000000-0005-0000-0000-000014090000}"/>
    <cellStyle name="Comma 8 2 2 2 3 6 2" xfId="3277" xr:uid="{AB7C0FA0-8474-4C83-870D-D118CFCA162C}"/>
    <cellStyle name="Comma 8 2 2 2 3 7" xfId="3001" xr:uid="{0DABB489-9583-45DD-8213-F614077AF9E4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3" xfId="3958" xr:uid="{A06332FD-4473-445D-ACA1-2164688A7FF2}"/>
    <cellStyle name="Comma 8 2 2 2 4 3" xfId="1711" xr:uid="{00000000-0005-0000-0000-000018090000}"/>
    <cellStyle name="Comma 8 2 2 2 4 3 2" xfId="4500" xr:uid="{74EAFE51-AE38-49F5-BDE1-8E3ADCA7A586}"/>
    <cellStyle name="Comma 8 2 2 2 4 4" xfId="3420" xr:uid="{AA1B7813-6311-4B68-9113-E6E2FDA7A154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3" xfId="3691" xr:uid="{E2A0E411-BABC-4B9B-851A-BC01976B213F}"/>
    <cellStyle name="Comma 8 2 2 2 6" xfId="1444" xr:uid="{00000000-0005-0000-0000-00001B090000}"/>
    <cellStyle name="Comma 8 2 2 2 6 2" xfId="4233" xr:uid="{A61B010B-1158-40C6-818D-EC031FDC4C64}"/>
    <cellStyle name="Comma 8 2 2 2 7" xfId="2525" xr:uid="{00000000-0005-0000-0000-00001C090000}"/>
    <cellStyle name="Comma 8 2 2 2 7 2" xfId="5314" xr:uid="{7848C317-0E18-491D-A15C-F2699DD60F72}"/>
    <cellStyle name="Comma 8 2 2 2 8" xfId="364" xr:uid="{00000000-0005-0000-0000-00001D090000}"/>
    <cellStyle name="Comma 8 2 2 2 8 2" xfId="3153" xr:uid="{7CB9C41C-98AD-4ECE-83E9-001824EFA08B}"/>
    <cellStyle name="Comma 8 2 2 2 9" xfId="2877" xr:uid="{1DC7179A-A2DE-4E75-9547-C829C0EC73F4}"/>
    <cellStyle name="Comma 8 2 2 3" xfId="114" xr:uid="{00000000-0005-0000-0000-00001E090000}"/>
    <cellStyle name="Comma 8 2 2 3 2" xfId="240" xr:uid="{00000000-0005-0000-0000-00001F090000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3" xfId="4114" xr:uid="{B8D72D7E-F135-4D4C-BE3E-DF2366731165}"/>
    <cellStyle name="Comma 8 2 2 3 2 2 3" xfId="1867" xr:uid="{00000000-0005-0000-0000-000023090000}"/>
    <cellStyle name="Comma 8 2 2 3 2 2 3 2" xfId="4656" xr:uid="{09515960-1D7F-428C-8634-09648BA96B60}"/>
    <cellStyle name="Comma 8 2 2 3 2 2 4" xfId="3576" xr:uid="{5C3319B0-614C-498A-B5B5-0033FA992CD9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3" xfId="3847" xr:uid="{89AB68E1-F4EC-4A5D-AFB4-B9FC35748C41}"/>
    <cellStyle name="Comma 8 2 2 3 2 4" xfId="1600" xr:uid="{00000000-0005-0000-0000-000026090000}"/>
    <cellStyle name="Comma 8 2 2 3 2 4 2" xfId="4389" xr:uid="{5D5A769B-784C-47EA-92F9-802BE9AFA175}"/>
    <cellStyle name="Comma 8 2 2 3 2 5" xfId="2681" xr:uid="{00000000-0005-0000-0000-000027090000}"/>
    <cellStyle name="Comma 8 2 2 3 2 5 2" xfId="5470" xr:uid="{667DC9C1-1BBE-492B-942A-949B0BD1D426}"/>
    <cellStyle name="Comma 8 2 2 3 2 6" xfId="520" xr:uid="{00000000-0005-0000-0000-000028090000}"/>
    <cellStyle name="Comma 8 2 2 3 2 6 2" xfId="3309" xr:uid="{1ADFCB76-4EA2-4F2D-9904-11BB14324F20}"/>
    <cellStyle name="Comma 8 2 2 3 2 7" xfId="3033" xr:uid="{64A9A6C1-EF44-4F83-84DA-A44625513D2D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3" xfId="3988" xr:uid="{9295666F-56D3-49B4-B962-BDDF4A209788}"/>
    <cellStyle name="Comma 8 2 2 3 3 3" xfId="1741" xr:uid="{00000000-0005-0000-0000-00002C090000}"/>
    <cellStyle name="Comma 8 2 2 3 3 3 2" xfId="4530" xr:uid="{7C0CC53A-A663-490B-83C6-3948FE00B064}"/>
    <cellStyle name="Comma 8 2 2 3 3 4" xfId="3450" xr:uid="{ED5FD6E2-C6F1-4364-91E8-9657BAF348BC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3" xfId="3721" xr:uid="{C77716E2-C6AD-44D0-9B52-F491B1253AEE}"/>
    <cellStyle name="Comma 8 2 2 3 5" xfId="1474" xr:uid="{00000000-0005-0000-0000-00002F090000}"/>
    <cellStyle name="Comma 8 2 2 3 5 2" xfId="4263" xr:uid="{FE997563-89E4-4126-8BE2-E4FEB56D6F2B}"/>
    <cellStyle name="Comma 8 2 2 3 6" xfId="2555" xr:uid="{00000000-0005-0000-0000-000030090000}"/>
    <cellStyle name="Comma 8 2 2 3 6 2" xfId="5344" xr:uid="{2B4784C6-213E-4725-81E9-5E66EB77E777}"/>
    <cellStyle name="Comma 8 2 2 3 7" xfId="394" xr:uid="{00000000-0005-0000-0000-000031090000}"/>
    <cellStyle name="Comma 8 2 2 3 7 2" xfId="3183" xr:uid="{F3F81923-7900-45DD-B4D2-8B1B88F0EB9A}"/>
    <cellStyle name="Comma 8 2 2 3 8" xfId="2907" xr:uid="{F312DBA2-0727-4764-9C44-9D8C652D8B8D}"/>
    <cellStyle name="Comma 8 2 2 4" xfId="176" xr:uid="{00000000-0005-0000-0000-000032090000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3" xfId="4050" xr:uid="{37BA82B0-F106-4E51-9B57-09465CDCBD60}"/>
    <cellStyle name="Comma 8 2 2 4 2 3" xfId="1803" xr:uid="{00000000-0005-0000-0000-000036090000}"/>
    <cellStyle name="Comma 8 2 2 4 2 3 2" xfId="4592" xr:uid="{13A74910-C540-47F2-9749-D1BD6D606F96}"/>
    <cellStyle name="Comma 8 2 2 4 2 4" xfId="3512" xr:uid="{80126950-A103-4893-B586-7AA2D894FE6E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3" xfId="3783" xr:uid="{5B56890B-6E9A-4E4A-ADFD-D1E611510A80}"/>
    <cellStyle name="Comma 8 2 2 4 4" xfId="1536" xr:uid="{00000000-0005-0000-0000-000039090000}"/>
    <cellStyle name="Comma 8 2 2 4 4 2" xfId="4325" xr:uid="{403C874E-F62D-4292-B9C7-1E5D1D036D8C}"/>
    <cellStyle name="Comma 8 2 2 4 5" xfId="2617" xr:uid="{00000000-0005-0000-0000-00003A090000}"/>
    <cellStyle name="Comma 8 2 2 4 5 2" xfId="5406" xr:uid="{A6304800-0F54-4F70-8C1A-1F65D72A08F5}"/>
    <cellStyle name="Comma 8 2 2 4 6" xfId="456" xr:uid="{00000000-0005-0000-0000-00003B090000}"/>
    <cellStyle name="Comma 8 2 2 4 6 2" xfId="3245" xr:uid="{E5B35A38-45C1-4153-A1C8-0F1ADEA08ABA}"/>
    <cellStyle name="Comma 8 2 2 4 7" xfId="2969" xr:uid="{C3D8F4EA-828C-410E-9BFA-E58EAD278838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3" xfId="3929" xr:uid="{4AAA1FD5-5C3F-48ED-BA89-CDF6BE04AEFF}"/>
    <cellStyle name="Comma 8 2 2 5 3" xfId="1682" xr:uid="{00000000-0005-0000-0000-00003F090000}"/>
    <cellStyle name="Comma 8 2 2 5 3 2" xfId="4471" xr:uid="{0ECA74CE-43EE-41F9-801F-A3CE2000406D}"/>
    <cellStyle name="Comma 8 2 2 5 4" xfId="3391" xr:uid="{9200A8FF-D05D-4F28-ABC5-3A9AC543C9D8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3" xfId="3662" xr:uid="{9DDB902B-69FA-4024-BB05-C40C1BFF9649}"/>
    <cellStyle name="Comma 8 2 2 7" xfId="1415" xr:uid="{00000000-0005-0000-0000-000042090000}"/>
    <cellStyle name="Comma 8 2 2 7 2" xfId="4204" xr:uid="{38FD7126-8838-4D51-925E-2E3DC6E9D630}"/>
    <cellStyle name="Comma 8 2 2 8" xfId="2496" xr:uid="{00000000-0005-0000-0000-000043090000}"/>
    <cellStyle name="Comma 8 2 2 8 2" xfId="5285" xr:uid="{27AE62E8-127C-45CC-AB2D-53EDFAAB053C}"/>
    <cellStyle name="Comma 8 2 2 9" xfId="335" xr:uid="{00000000-0005-0000-0000-000044090000}"/>
    <cellStyle name="Comma 8 2 2 9 2" xfId="3124" xr:uid="{79B8DD5D-BE06-4E8C-A931-F35B72E82462}"/>
    <cellStyle name="Comma 8 2 3" xfId="69" xr:uid="{00000000-0005-0000-0000-000045090000}"/>
    <cellStyle name="Comma 8 2 3 2" xfId="131" xr:uid="{00000000-0005-0000-0000-000046090000}"/>
    <cellStyle name="Comma 8 2 3 2 2" xfId="257" xr:uid="{00000000-0005-0000-0000-000047090000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3" xfId="4131" xr:uid="{7292A3BA-69E4-4DE3-B33C-02C2942938BD}"/>
    <cellStyle name="Comma 8 2 3 2 2 2 3" xfId="1884" xr:uid="{00000000-0005-0000-0000-00004B090000}"/>
    <cellStyle name="Comma 8 2 3 2 2 2 3 2" xfId="4673" xr:uid="{3F2351DC-C773-447B-BD70-6AC1755F0AF0}"/>
    <cellStyle name="Comma 8 2 3 2 2 2 4" xfId="3593" xr:uid="{46D00534-AC5A-42F6-ACC3-F0FFF977AB75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3" xfId="3864" xr:uid="{EE4074BA-8EDB-4A42-BECD-16003B505223}"/>
    <cellStyle name="Comma 8 2 3 2 2 4" xfId="1617" xr:uid="{00000000-0005-0000-0000-00004E090000}"/>
    <cellStyle name="Comma 8 2 3 2 2 4 2" xfId="4406" xr:uid="{360183CE-C8BF-4CE1-9DC4-DA06206087F5}"/>
    <cellStyle name="Comma 8 2 3 2 2 5" xfId="2698" xr:uid="{00000000-0005-0000-0000-00004F090000}"/>
    <cellStyle name="Comma 8 2 3 2 2 5 2" xfId="5487" xr:uid="{1144D766-A4F8-4EEA-9C49-19955E2574CB}"/>
    <cellStyle name="Comma 8 2 3 2 2 6" xfId="537" xr:uid="{00000000-0005-0000-0000-000050090000}"/>
    <cellStyle name="Comma 8 2 3 2 2 6 2" xfId="3326" xr:uid="{90F9D238-DCC1-450F-B660-C543BBF69D25}"/>
    <cellStyle name="Comma 8 2 3 2 2 7" xfId="3050" xr:uid="{D968701A-8605-4F3A-B903-DACA65DF7D3C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3" xfId="4005" xr:uid="{7CE5CEA7-9963-4DE2-A297-188B84BE2B7E}"/>
    <cellStyle name="Comma 8 2 3 2 3 3" xfId="1758" xr:uid="{00000000-0005-0000-0000-000054090000}"/>
    <cellStyle name="Comma 8 2 3 2 3 3 2" xfId="4547" xr:uid="{62FC025A-CFD3-44A0-B961-6357454D386E}"/>
    <cellStyle name="Comma 8 2 3 2 3 4" xfId="3467" xr:uid="{E4C02816-B296-46DA-83FC-94E667042427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3" xfId="3738" xr:uid="{14BB420B-42BE-4FE0-A5CC-6FA799475BEF}"/>
    <cellStyle name="Comma 8 2 3 2 5" xfId="1491" xr:uid="{00000000-0005-0000-0000-000057090000}"/>
    <cellStyle name="Comma 8 2 3 2 5 2" xfId="4280" xr:uid="{4F3E9350-6532-4462-9261-1F1E3A84B849}"/>
    <cellStyle name="Comma 8 2 3 2 6" xfId="2572" xr:uid="{00000000-0005-0000-0000-000058090000}"/>
    <cellStyle name="Comma 8 2 3 2 6 2" xfId="5361" xr:uid="{4CF5D9F6-1571-4DD6-AF3D-1031FFE0539A}"/>
    <cellStyle name="Comma 8 2 3 2 7" xfId="411" xr:uid="{00000000-0005-0000-0000-000059090000}"/>
    <cellStyle name="Comma 8 2 3 2 7 2" xfId="3200" xr:uid="{759C3216-F369-4FF5-888D-8EA0D310B0D7}"/>
    <cellStyle name="Comma 8 2 3 2 8" xfId="2924" xr:uid="{6C05190D-C315-400F-993A-824E28201174}"/>
    <cellStyle name="Comma 8 2 3 3" xfId="193" xr:uid="{00000000-0005-0000-0000-00005A090000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3" xfId="4067" xr:uid="{EC4A0B3A-EFDF-4AC4-964E-4F6C304FA6EC}"/>
    <cellStyle name="Comma 8 2 3 3 2 3" xfId="1820" xr:uid="{00000000-0005-0000-0000-00005E090000}"/>
    <cellStyle name="Comma 8 2 3 3 2 3 2" xfId="4609" xr:uid="{979A0685-73E0-4626-87AD-BD0435106333}"/>
    <cellStyle name="Comma 8 2 3 3 2 4" xfId="3529" xr:uid="{4ED26681-344B-4D3C-B5BB-6D1C30279674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3" xfId="3800" xr:uid="{806C942E-1630-4DF9-82F3-5A9D5D635D52}"/>
    <cellStyle name="Comma 8 2 3 3 4" xfId="1553" xr:uid="{00000000-0005-0000-0000-000061090000}"/>
    <cellStyle name="Comma 8 2 3 3 4 2" xfId="4342" xr:uid="{763D522B-EA69-45F2-B61F-1735C326F5D6}"/>
    <cellStyle name="Comma 8 2 3 3 5" xfId="2634" xr:uid="{00000000-0005-0000-0000-000062090000}"/>
    <cellStyle name="Comma 8 2 3 3 5 2" xfId="5423" xr:uid="{E6B0B0E4-3D18-4A55-87A2-60630052D24D}"/>
    <cellStyle name="Comma 8 2 3 3 6" xfId="473" xr:uid="{00000000-0005-0000-0000-000063090000}"/>
    <cellStyle name="Comma 8 2 3 3 6 2" xfId="3262" xr:uid="{392011EC-B1CD-458A-B298-F3A2B9DEB9FA}"/>
    <cellStyle name="Comma 8 2 3 3 7" xfId="2986" xr:uid="{8E983A54-78DE-40EA-AFB7-478C43729E9A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3" xfId="3943" xr:uid="{3C5B4DAB-BC71-46AC-ABC6-35FD9D6CF0F7}"/>
    <cellStyle name="Comma 8 2 3 4 3" xfId="1696" xr:uid="{00000000-0005-0000-0000-000067090000}"/>
    <cellStyle name="Comma 8 2 3 4 3 2" xfId="4485" xr:uid="{B24FA7B8-1791-492A-BB50-49061E7CF2FE}"/>
    <cellStyle name="Comma 8 2 3 4 4" xfId="3405" xr:uid="{3716E195-E21A-4679-9D29-4ED518BDCA05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3" xfId="3676" xr:uid="{05816B29-8F66-4F42-B525-CAE055F6E0BF}"/>
    <cellStyle name="Comma 8 2 3 6" xfId="1429" xr:uid="{00000000-0005-0000-0000-00006A090000}"/>
    <cellStyle name="Comma 8 2 3 6 2" xfId="4218" xr:uid="{44F52B49-90CE-4FFA-AC30-816708BCB4B6}"/>
    <cellStyle name="Comma 8 2 3 7" xfId="2510" xr:uid="{00000000-0005-0000-0000-00006B090000}"/>
    <cellStyle name="Comma 8 2 3 7 2" xfId="5299" xr:uid="{76E4E56D-DAD6-4310-AAA1-1C09EBBF87FA}"/>
    <cellStyle name="Comma 8 2 3 8" xfId="349" xr:uid="{00000000-0005-0000-0000-00006C090000}"/>
    <cellStyle name="Comma 8 2 3 8 2" xfId="3138" xr:uid="{A0C7C9F0-7D4C-4EB9-9F2C-855D06A26277}"/>
    <cellStyle name="Comma 8 2 3 9" xfId="2862" xr:uid="{B0F06AB2-CE3F-4FE5-B0A6-CC3F5C818F30}"/>
    <cellStyle name="Comma 8 2 4" xfId="99" xr:uid="{00000000-0005-0000-0000-00006D090000}"/>
    <cellStyle name="Comma 8 2 4 2" xfId="225" xr:uid="{00000000-0005-0000-0000-00006E090000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3" xfId="4099" xr:uid="{99C35434-4DAE-441F-AD81-5D9700F2A703}"/>
    <cellStyle name="Comma 8 2 4 2 2 3" xfId="1852" xr:uid="{00000000-0005-0000-0000-000072090000}"/>
    <cellStyle name="Comma 8 2 4 2 2 3 2" xfId="4641" xr:uid="{41665126-481F-4655-9A04-3FD59B95D0E0}"/>
    <cellStyle name="Comma 8 2 4 2 2 4" xfId="3561" xr:uid="{2835A7C0-9312-4C36-A209-1D2A1DEF4162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3" xfId="3832" xr:uid="{36A328C9-48F6-456C-845E-40BC0C291B85}"/>
    <cellStyle name="Comma 8 2 4 2 4" xfId="1585" xr:uid="{00000000-0005-0000-0000-000075090000}"/>
    <cellStyle name="Comma 8 2 4 2 4 2" xfId="4374" xr:uid="{5A558C02-117F-47B9-89A3-23A8F7BE89EA}"/>
    <cellStyle name="Comma 8 2 4 2 5" xfId="2666" xr:uid="{00000000-0005-0000-0000-000076090000}"/>
    <cellStyle name="Comma 8 2 4 2 5 2" xfId="5455" xr:uid="{4767D584-6771-4295-B169-93233A088F22}"/>
    <cellStyle name="Comma 8 2 4 2 6" xfId="505" xr:uid="{00000000-0005-0000-0000-000077090000}"/>
    <cellStyle name="Comma 8 2 4 2 6 2" xfId="3294" xr:uid="{3E9D95EC-9403-4255-AA85-5625C4A47D58}"/>
    <cellStyle name="Comma 8 2 4 2 7" xfId="3018" xr:uid="{E61578CC-2320-41B2-8C9E-120AA1BB8682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3" xfId="3973" xr:uid="{90D03B49-F7E3-4056-BABE-83B9F23A405D}"/>
    <cellStyle name="Comma 8 2 4 3 3" xfId="1726" xr:uid="{00000000-0005-0000-0000-00007B090000}"/>
    <cellStyle name="Comma 8 2 4 3 3 2" xfId="4515" xr:uid="{94EE3CEA-4DFD-4A0B-8698-31E95099A2A1}"/>
    <cellStyle name="Comma 8 2 4 3 4" xfId="3435" xr:uid="{DD081813-473E-4C78-8B05-87E736E677BE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3" xfId="3706" xr:uid="{5FB61442-C9EB-41A2-A404-92DB739E275A}"/>
    <cellStyle name="Comma 8 2 4 5" xfId="1459" xr:uid="{00000000-0005-0000-0000-00007E090000}"/>
    <cellStyle name="Comma 8 2 4 5 2" xfId="4248" xr:uid="{91A524E7-D3BF-4F2E-AE52-466AF96B5C5B}"/>
    <cellStyle name="Comma 8 2 4 6" xfId="2540" xr:uid="{00000000-0005-0000-0000-00007F090000}"/>
    <cellStyle name="Comma 8 2 4 6 2" xfId="5329" xr:uid="{BDFBEB02-5B42-43EA-96D3-BACED00BF8CF}"/>
    <cellStyle name="Comma 8 2 4 7" xfId="379" xr:uid="{00000000-0005-0000-0000-000080090000}"/>
    <cellStyle name="Comma 8 2 4 7 2" xfId="3168" xr:uid="{ADCF5F35-8001-4E6F-B75E-20BCFF3F8D50}"/>
    <cellStyle name="Comma 8 2 4 8" xfId="2892" xr:uid="{8229CADC-D217-4399-ACF4-876DD8CA1B2E}"/>
    <cellStyle name="Comma 8 2 5" xfId="161" xr:uid="{00000000-0005-0000-0000-000081090000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3" xfId="4035" xr:uid="{E6347043-DA5C-44AC-9CEB-4986828551BE}"/>
    <cellStyle name="Comma 8 2 5 2 3" xfId="1788" xr:uid="{00000000-0005-0000-0000-000085090000}"/>
    <cellStyle name="Comma 8 2 5 2 3 2" xfId="4577" xr:uid="{807EBF28-E43E-48E2-A27A-7432C793D9F5}"/>
    <cellStyle name="Comma 8 2 5 2 4" xfId="3497" xr:uid="{39E4F8A8-14F5-4730-BE9C-E106C37A31E8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3" xfId="3768" xr:uid="{7CE955B5-7C89-4C07-B503-591B16BA21FF}"/>
    <cellStyle name="Comma 8 2 5 4" xfId="1521" xr:uid="{00000000-0005-0000-0000-000088090000}"/>
    <cellStyle name="Comma 8 2 5 4 2" xfId="4310" xr:uid="{0F6D3625-ED43-4982-B625-615FD1586CE3}"/>
    <cellStyle name="Comma 8 2 5 5" xfId="2602" xr:uid="{00000000-0005-0000-0000-000089090000}"/>
    <cellStyle name="Comma 8 2 5 5 2" xfId="5391" xr:uid="{B02D8D92-AA57-4F29-9D43-C306F593DD71}"/>
    <cellStyle name="Comma 8 2 5 6" xfId="441" xr:uid="{00000000-0005-0000-0000-00008A090000}"/>
    <cellStyle name="Comma 8 2 5 6 2" xfId="3230" xr:uid="{20F3C29A-7811-44FE-87AD-051EF82B8F63}"/>
    <cellStyle name="Comma 8 2 5 7" xfId="2954" xr:uid="{49084874-1F92-4AFE-B78D-941D3331976C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3" xfId="3915" xr:uid="{F09B0673-C9CA-44AF-8E5E-3BA41F64985D}"/>
    <cellStyle name="Comma 8 2 6 3" xfId="1668" xr:uid="{00000000-0005-0000-0000-00008E090000}"/>
    <cellStyle name="Comma 8 2 6 3 2" xfId="4457" xr:uid="{7219A3CF-BC7A-4B07-BDB7-4C3B2403C7F3}"/>
    <cellStyle name="Comma 8 2 6 4" xfId="3377" xr:uid="{01B3C8BE-8E6F-4D9B-847A-071F8DE4F9AB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3" xfId="3648" xr:uid="{DE8F38A7-B79F-48A7-9E48-3C750C5F0794}"/>
    <cellStyle name="Comma 8 2 8" xfId="1401" xr:uid="{00000000-0005-0000-0000-000091090000}"/>
    <cellStyle name="Comma 8 2 8 2" xfId="4190" xr:uid="{4AEC9601-3E57-4F66-864A-DD2651DB276C}"/>
    <cellStyle name="Comma 8 2 9" xfId="2482" xr:uid="{00000000-0005-0000-0000-000092090000}"/>
    <cellStyle name="Comma 8 2 9 2" xfId="5271" xr:uid="{1A585BA0-92AF-449A-9014-E4CD446865F3}"/>
    <cellStyle name="Comma 8 3" xfId="50" xr:uid="{00000000-0005-0000-0000-000093090000}"/>
    <cellStyle name="Comma 8 3 10" xfId="2843" xr:uid="{F40233CC-B650-45AE-AAC4-8C8C6DBAA449}"/>
    <cellStyle name="Comma 8 3 2" xfId="79" xr:uid="{00000000-0005-0000-0000-000094090000}"/>
    <cellStyle name="Comma 8 3 2 2" xfId="141" xr:uid="{00000000-0005-0000-0000-000095090000}"/>
    <cellStyle name="Comma 8 3 2 2 2" xfId="267" xr:uid="{00000000-0005-0000-0000-000096090000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3" xfId="4141" xr:uid="{8ED8E756-4A18-4E41-B7EF-CD97E7075C0B}"/>
    <cellStyle name="Comma 8 3 2 2 2 2 3" xfId="1894" xr:uid="{00000000-0005-0000-0000-00009A090000}"/>
    <cellStyle name="Comma 8 3 2 2 2 2 3 2" xfId="4683" xr:uid="{796CDB84-2067-4945-B645-D726329099A3}"/>
    <cellStyle name="Comma 8 3 2 2 2 2 4" xfId="3603" xr:uid="{158AA437-EEFD-45F6-A6D6-BBCEDD792114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3" xfId="3874" xr:uid="{5ECEB724-8008-492D-8B96-8D8C28EC653B}"/>
    <cellStyle name="Comma 8 3 2 2 2 4" xfId="1627" xr:uid="{00000000-0005-0000-0000-00009D090000}"/>
    <cellStyle name="Comma 8 3 2 2 2 4 2" xfId="4416" xr:uid="{9E326ECE-7FB5-4BEB-86F4-3FEED91ADEE4}"/>
    <cellStyle name="Comma 8 3 2 2 2 5" xfId="2708" xr:uid="{00000000-0005-0000-0000-00009E090000}"/>
    <cellStyle name="Comma 8 3 2 2 2 5 2" xfId="5497" xr:uid="{6EE34E87-A394-46E6-A4EE-961D4E384646}"/>
    <cellStyle name="Comma 8 3 2 2 2 6" xfId="547" xr:uid="{00000000-0005-0000-0000-00009F090000}"/>
    <cellStyle name="Comma 8 3 2 2 2 6 2" xfId="3336" xr:uid="{BC702521-7230-44FB-B8CF-89F4E3090CF5}"/>
    <cellStyle name="Comma 8 3 2 2 2 7" xfId="3060" xr:uid="{94279779-0AF6-42F3-986E-7D95833970C5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3" xfId="4015" xr:uid="{63FDEBE3-372D-4D3A-97E0-F46B4E177ECE}"/>
    <cellStyle name="Comma 8 3 2 2 3 3" xfId="1768" xr:uid="{00000000-0005-0000-0000-0000A3090000}"/>
    <cellStyle name="Comma 8 3 2 2 3 3 2" xfId="4557" xr:uid="{F4C4E193-FF98-41CA-8ED1-58003F9D28FB}"/>
    <cellStyle name="Comma 8 3 2 2 3 4" xfId="3477" xr:uid="{609D9C65-4C05-4D1D-B943-37C66DBE2EB3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3" xfId="3748" xr:uid="{2A8E23E5-63A0-43FA-BB75-4C1C352AAA65}"/>
    <cellStyle name="Comma 8 3 2 2 5" xfId="1501" xr:uid="{00000000-0005-0000-0000-0000A6090000}"/>
    <cellStyle name="Comma 8 3 2 2 5 2" xfId="4290" xr:uid="{87DFEB8C-2215-4959-9BB5-B88E2491939F}"/>
    <cellStyle name="Comma 8 3 2 2 6" xfId="2582" xr:uid="{00000000-0005-0000-0000-0000A7090000}"/>
    <cellStyle name="Comma 8 3 2 2 6 2" xfId="5371" xr:uid="{9F85C7C0-6B51-4549-9C59-1CC7B752AF2B}"/>
    <cellStyle name="Comma 8 3 2 2 7" xfId="421" xr:uid="{00000000-0005-0000-0000-0000A8090000}"/>
    <cellStyle name="Comma 8 3 2 2 7 2" xfId="3210" xr:uid="{741B38AF-D6A1-4B45-B68C-4FE06AABF863}"/>
    <cellStyle name="Comma 8 3 2 2 8" xfId="2934" xr:uid="{FBD4B710-B543-459A-B79F-7E5AEC62A714}"/>
    <cellStyle name="Comma 8 3 2 3" xfId="203" xr:uid="{00000000-0005-0000-0000-0000A9090000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3" xfId="4077" xr:uid="{FA5D8135-7B8B-46BB-8A9B-DBC112D3ED70}"/>
    <cellStyle name="Comma 8 3 2 3 2 3" xfId="1830" xr:uid="{00000000-0005-0000-0000-0000AD090000}"/>
    <cellStyle name="Comma 8 3 2 3 2 3 2" xfId="4619" xr:uid="{B79CAE3D-83E7-4919-8FAA-9901F37390B5}"/>
    <cellStyle name="Comma 8 3 2 3 2 4" xfId="3539" xr:uid="{4CF787CE-E3A3-438A-8195-3E3768D25A59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3" xfId="3810" xr:uid="{F8EEBA8D-02C7-43A6-A58A-F9A6DB48D378}"/>
    <cellStyle name="Comma 8 3 2 3 4" xfId="1563" xr:uid="{00000000-0005-0000-0000-0000B0090000}"/>
    <cellStyle name="Comma 8 3 2 3 4 2" xfId="4352" xr:uid="{AE7F8BF7-E41F-4D2F-8EFB-A212A4807CFE}"/>
    <cellStyle name="Comma 8 3 2 3 5" xfId="2644" xr:uid="{00000000-0005-0000-0000-0000B1090000}"/>
    <cellStyle name="Comma 8 3 2 3 5 2" xfId="5433" xr:uid="{FA529DBD-AE41-433A-9A77-505E7A371C21}"/>
    <cellStyle name="Comma 8 3 2 3 6" xfId="483" xr:uid="{00000000-0005-0000-0000-0000B2090000}"/>
    <cellStyle name="Comma 8 3 2 3 6 2" xfId="3272" xr:uid="{E05F6F23-7846-4D2C-BC92-1549C2D92F7A}"/>
    <cellStyle name="Comma 8 3 2 3 7" xfId="2996" xr:uid="{E2E7A29F-F196-44D1-BCC8-8FFC945DB719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3" xfId="3953" xr:uid="{6F8BED67-D937-4B90-96B5-865A50CBD169}"/>
    <cellStyle name="Comma 8 3 2 4 3" xfId="1706" xr:uid="{00000000-0005-0000-0000-0000B6090000}"/>
    <cellStyle name="Comma 8 3 2 4 3 2" xfId="4495" xr:uid="{1F1D5810-6D58-4E1B-AB64-B74B0E4E01E9}"/>
    <cellStyle name="Comma 8 3 2 4 4" xfId="3415" xr:uid="{6E4F36C3-138B-4AF1-BBE5-04E9E8F3E600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3" xfId="3686" xr:uid="{E867092C-B00C-477C-BE54-2388E58F96DE}"/>
    <cellStyle name="Comma 8 3 2 6" xfId="1439" xr:uid="{00000000-0005-0000-0000-0000B9090000}"/>
    <cellStyle name="Comma 8 3 2 6 2" xfId="4228" xr:uid="{89D08888-9306-4E74-BC6F-732410FCF60F}"/>
    <cellStyle name="Comma 8 3 2 7" xfId="2520" xr:uid="{00000000-0005-0000-0000-0000BA090000}"/>
    <cellStyle name="Comma 8 3 2 7 2" xfId="5309" xr:uid="{4CA6F28A-D7B8-420F-956B-7BA602C920EB}"/>
    <cellStyle name="Comma 8 3 2 8" xfId="359" xr:uid="{00000000-0005-0000-0000-0000BB090000}"/>
    <cellStyle name="Comma 8 3 2 8 2" xfId="3148" xr:uid="{9F48D68B-6BC8-47E6-88D4-4888F8AACC72}"/>
    <cellStyle name="Comma 8 3 2 9" xfId="2872" xr:uid="{B9D60037-FB1C-43C7-816C-C9F91E9E1F6C}"/>
    <cellStyle name="Comma 8 3 3" xfId="109" xr:uid="{00000000-0005-0000-0000-0000BC090000}"/>
    <cellStyle name="Comma 8 3 3 2" xfId="235" xr:uid="{00000000-0005-0000-0000-0000BD090000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3" xfId="4109" xr:uid="{8F7DF158-40B4-4AA6-86C6-3FABDC13CEC4}"/>
    <cellStyle name="Comma 8 3 3 2 2 3" xfId="1862" xr:uid="{00000000-0005-0000-0000-0000C1090000}"/>
    <cellStyle name="Comma 8 3 3 2 2 3 2" xfId="4651" xr:uid="{FCF127EE-596C-41AA-AB6C-902624880895}"/>
    <cellStyle name="Comma 8 3 3 2 2 4" xfId="3571" xr:uid="{12CDDF27-2510-4DEF-A40C-114086C7EDC0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3" xfId="3842" xr:uid="{FC36C824-383E-4724-89E4-87B4CCAD25C9}"/>
    <cellStyle name="Comma 8 3 3 2 4" xfId="1595" xr:uid="{00000000-0005-0000-0000-0000C4090000}"/>
    <cellStyle name="Comma 8 3 3 2 4 2" xfId="4384" xr:uid="{4E794141-C531-4E98-871B-3437499B2CF7}"/>
    <cellStyle name="Comma 8 3 3 2 5" xfId="2676" xr:uid="{00000000-0005-0000-0000-0000C5090000}"/>
    <cellStyle name="Comma 8 3 3 2 5 2" xfId="5465" xr:uid="{B91505F8-5DAE-4088-8E1E-ADD2A57C8069}"/>
    <cellStyle name="Comma 8 3 3 2 6" xfId="515" xr:uid="{00000000-0005-0000-0000-0000C6090000}"/>
    <cellStyle name="Comma 8 3 3 2 6 2" xfId="3304" xr:uid="{9631E95F-4F1A-4CE5-B984-31E6A8E6717D}"/>
    <cellStyle name="Comma 8 3 3 2 7" xfId="3028" xr:uid="{A3C39ACF-0776-4AFB-A9C4-96BD3DFDA3D1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3" xfId="3983" xr:uid="{C76E5227-618C-4751-9DB1-ED8010D1C1B6}"/>
    <cellStyle name="Comma 8 3 3 3 3" xfId="1736" xr:uid="{00000000-0005-0000-0000-0000CA090000}"/>
    <cellStyle name="Comma 8 3 3 3 3 2" xfId="4525" xr:uid="{BD17B736-BB8D-4549-A091-EC94A9811E73}"/>
    <cellStyle name="Comma 8 3 3 3 4" xfId="3445" xr:uid="{CC43B226-81E1-4C3B-A980-90B30E3688AE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3" xfId="3716" xr:uid="{C6D2442A-7C2E-40CB-8F8F-B700C408493E}"/>
    <cellStyle name="Comma 8 3 3 5" xfId="1469" xr:uid="{00000000-0005-0000-0000-0000CD090000}"/>
    <cellStyle name="Comma 8 3 3 5 2" xfId="4258" xr:uid="{A037EF6D-78CA-4288-BD0E-A13C763BB71F}"/>
    <cellStyle name="Comma 8 3 3 6" xfId="2550" xr:uid="{00000000-0005-0000-0000-0000CE090000}"/>
    <cellStyle name="Comma 8 3 3 6 2" xfId="5339" xr:uid="{1256DCEF-CC73-4D21-B31C-24D18207EF2D}"/>
    <cellStyle name="Comma 8 3 3 7" xfId="389" xr:uid="{00000000-0005-0000-0000-0000CF090000}"/>
    <cellStyle name="Comma 8 3 3 7 2" xfId="3178" xr:uid="{4070EB30-6F8E-4FE3-BFEA-6793C2FC7B56}"/>
    <cellStyle name="Comma 8 3 3 8" xfId="2902" xr:uid="{7ED4963E-83A8-407C-A2E2-8F587A1048DD}"/>
    <cellStyle name="Comma 8 3 4" xfId="171" xr:uid="{00000000-0005-0000-0000-0000D0090000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3" xfId="4045" xr:uid="{B4430B31-FAB8-4BE0-9554-06EEC59EEA44}"/>
    <cellStyle name="Comma 8 3 4 2 3" xfId="1798" xr:uid="{00000000-0005-0000-0000-0000D4090000}"/>
    <cellStyle name="Comma 8 3 4 2 3 2" xfId="4587" xr:uid="{CE920D65-8B57-40D4-9F69-08884777CB34}"/>
    <cellStyle name="Comma 8 3 4 2 4" xfId="3507" xr:uid="{078C1BF7-86C7-4379-80D8-EF6492984258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3" xfId="3778" xr:uid="{D6A6D8DC-49E6-414D-9EEA-B026D710B190}"/>
    <cellStyle name="Comma 8 3 4 4" xfId="1531" xr:uid="{00000000-0005-0000-0000-0000D7090000}"/>
    <cellStyle name="Comma 8 3 4 4 2" xfId="4320" xr:uid="{281F5195-653E-4118-9928-B0898E277D2F}"/>
    <cellStyle name="Comma 8 3 4 5" xfId="2612" xr:uid="{00000000-0005-0000-0000-0000D8090000}"/>
    <cellStyle name="Comma 8 3 4 5 2" xfId="5401" xr:uid="{37552648-F989-4F80-A2B7-D44E0905A3B1}"/>
    <cellStyle name="Comma 8 3 4 6" xfId="451" xr:uid="{00000000-0005-0000-0000-0000D9090000}"/>
    <cellStyle name="Comma 8 3 4 6 2" xfId="3240" xr:uid="{7E964EB0-2508-4F3E-BF79-621DC8A38474}"/>
    <cellStyle name="Comma 8 3 4 7" xfId="2964" xr:uid="{E845E62A-A42B-4A11-B185-4BC8F78486CC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3" xfId="3924" xr:uid="{C338FFC8-0E29-4F60-8158-921EFE2F3409}"/>
    <cellStyle name="Comma 8 3 5 3" xfId="1677" xr:uid="{00000000-0005-0000-0000-0000DD090000}"/>
    <cellStyle name="Comma 8 3 5 3 2" xfId="4466" xr:uid="{D6D7FC0E-3C1F-41A2-9575-CF1ED4806D71}"/>
    <cellStyle name="Comma 8 3 5 4" xfId="3386" xr:uid="{FBB98461-21C3-4D9C-8DF4-118CBAE2867F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3" xfId="3657" xr:uid="{1A373A4D-8D83-443F-92F2-333FEE9187EA}"/>
    <cellStyle name="Comma 8 3 7" xfId="1410" xr:uid="{00000000-0005-0000-0000-0000E0090000}"/>
    <cellStyle name="Comma 8 3 7 2" xfId="4199" xr:uid="{C0AEC974-C6B7-4119-816E-20D065EB37D2}"/>
    <cellStyle name="Comma 8 3 8" xfId="2491" xr:uid="{00000000-0005-0000-0000-0000E1090000}"/>
    <cellStyle name="Comma 8 3 8 2" xfId="5280" xr:uid="{033B470F-CFC6-40FB-84A2-5A39F012E353}"/>
    <cellStyle name="Comma 8 3 9" xfId="330" xr:uid="{00000000-0005-0000-0000-0000E2090000}"/>
    <cellStyle name="Comma 8 3 9 2" xfId="3119" xr:uid="{129C1CDE-5E39-43B9-B3B3-F0684B70C52F}"/>
    <cellStyle name="Comma 8 4" xfId="64" xr:uid="{00000000-0005-0000-0000-0000E3090000}"/>
    <cellStyle name="Comma 8 4 2" xfId="126" xr:uid="{00000000-0005-0000-0000-0000E4090000}"/>
    <cellStyle name="Comma 8 4 2 2" xfId="252" xr:uid="{00000000-0005-0000-0000-0000E5090000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3" xfId="4126" xr:uid="{EB693CB6-CAA5-42DB-A471-A373825939C2}"/>
    <cellStyle name="Comma 8 4 2 2 2 3" xfId="1879" xr:uid="{00000000-0005-0000-0000-0000E9090000}"/>
    <cellStyle name="Comma 8 4 2 2 2 3 2" xfId="4668" xr:uid="{3077F3F0-BC99-4C75-9885-5207AC9C07AE}"/>
    <cellStyle name="Comma 8 4 2 2 2 4" xfId="3588" xr:uid="{187A150D-BF8B-450F-9EBB-5B9C533B4A5E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3" xfId="3859" xr:uid="{44BFC610-6E98-471C-8800-DBEEFD3739C8}"/>
    <cellStyle name="Comma 8 4 2 2 4" xfId="1612" xr:uid="{00000000-0005-0000-0000-0000EC090000}"/>
    <cellStyle name="Comma 8 4 2 2 4 2" xfId="4401" xr:uid="{048B56A4-C178-4B1A-9096-092D79C97E32}"/>
    <cellStyle name="Comma 8 4 2 2 5" xfId="2693" xr:uid="{00000000-0005-0000-0000-0000ED090000}"/>
    <cellStyle name="Comma 8 4 2 2 5 2" xfId="5482" xr:uid="{E99DAB67-7B57-4927-9D68-71288974D46A}"/>
    <cellStyle name="Comma 8 4 2 2 6" xfId="532" xr:uid="{00000000-0005-0000-0000-0000EE090000}"/>
    <cellStyle name="Comma 8 4 2 2 6 2" xfId="3321" xr:uid="{3437DFFE-8115-466D-AB01-DDDCAD97EF54}"/>
    <cellStyle name="Comma 8 4 2 2 7" xfId="3045" xr:uid="{0133056F-928A-4513-98C6-7A865E0FE603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3" xfId="4000" xr:uid="{3F030C83-6624-42EE-B3C6-C48EBF3ADC1F}"/>
    <cellStyle name="Comma 8 4 2 3 3" xfId="1753" xr:uid="{00000000-0005-0000-0000-0000F2090000}"/>
    <cellStyle name="Comma 8 4 2 3 3 2" xfId="4542" xr:uid="{77649122-6132-46C6-AEC8-67C766571AA4}"/>
    <cellStyle name="Comma 8 4 2 3 4" xfId="3462" xr:uid="{CEAAB6E6-C3D1-4C44-B065-6FF2D36A7B63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3" xfId="3733" xr:uid="{A2F62D8E-2FAC-4597-A128-B7C48EDFB9D0}"/>
    <cellStyle name="Comma 8 4 2 5" xfId="1486" xr:uid="{00000000-0005-0000-0000-0000F5090000}"/>
    <cellStyle name="Comma 8 4 2 5 2" xfId="4275" xr:uid="{36672F68-B46E-42CE-89C1-97B0CB0A1558}"/>
    <cellStyle name="Comma 8 4 2 6" xfId="2567" xr:uid="{00000000-0005-0000-0000-0000F6090000}"/>
    <cellStyle name="Comma 8 4 2 6 2" xfId="5356" xr:uid="{93C99A84-B542-4393-BE1B-FDA427C6F584}"/>
    <cellStyle name="Comma 8 4 2 7" xfId="406" xr:uid="{00000000-0005-0000-0000-0000F7090000}"/>
    <cellStyle name="Comma 8 4 2 7 2" xfId="3195" xr:uid="{DD8E6520-4E3F-484B-A241-03ACBF833D38}"/>
    <cellStyle name="Comma 8 4 2 8" xfId="2919" xr:uid="{F1683725-24DE-49A3-8967-C842B971106C}"/>
    <cellStyle name="Comma 8 4 3" xfId="188" xr:uid="{00000000-0005-0000-0000-0000F8090000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3" xfId="4062" xr:uid="{9270C67D-D4EA-4792-9556-6DF32F749CB0}"/>
    <cellStyle name="Comma 8 4 3 2 3" xfId="1815" xr:uid="{00000000-0005-0000-0000-0000FC090000}"/>
    <cellStyle name="Comma 8 4 3 2 3 2" xfId="4604" xr:uid="{A2118BF2-2670-4D63-8FD5-4081154A6F32}"/>
    <cellStyle name="Comma 8 4 3 2 4" xfId="3524" xr:uid="{605BA981-CE06-4BB7-B11E-D3144D051372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3" xfId="3795" xr:uid="{C0D89D9E-2E66-496B-957A-ABD1FBF518F2}"/>
    <cellStyle name="Comma 8 4 3 4" xfId="1548" xr:uid="{00000000-0005-0000-0000-0000FF090000}"/>
    <cellStyle name="Comma 8 4 3 4 2" xfId="4337" xr:uid="{E8A59673-031D-49CB-B0AD-AF66A63EB2CD}"/>
    <cellStyle name="Comma 8 4 3 5" xfId="2629" xr:uid="{00000000-0005-0000-0000-0000000A0000}"/>
    <cellStyle name="Comma 8 4 3 5 2" xfId="5418" xr:uid="{DAA82957-D493-4882-A258-337E7EE4EBFD}"/>
    <cellStyle name="Comma 8 4 3 6" xfId="468" xr:uid="{00000000-0005-0000-0000-0000010A0000}"/>
    <cellStyle name="Comma 8 4 3 6 2" xfId="3257" xr:uid="{8132C0FA-7FF0-4567-9A40-CB00D75AE5E1}"/>
    <cellStyle name="Comma 8 4 3 7" xfId="2981" xr:uid="{F22F490E-887B-47B9-B6DB-0816FEAB8060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3" xfId="3938" xr:uid="{3A620133-42A0-4C9C-AC48-5BE79982AB10}"/>
    <cellStyle name="Comma 8 4 4 3" xfId="1691" xr:uid="{00000000-0005-0000-0000-0000050A0000}"/>
    <cellStyle name="Comma 8 4 4 3 2" xfId="4480" xr:uid="{3D71C2D7-2E95-467B-9AFE-431411A87515}"/>
    <cellStyle name="Comma 8 4 4 4" xfId="3400" xr:uid="{760EF8FA-6AD2-4B59-BE3B-7CEDC8075D58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3" xfId="3671" xr:uid="{DD9D20AD-BF40-4D9B-8BC0-3D6D859C2933}"/>
    <cellStyle name="Comma 8 4 6" xfId="1424" xr:uid="{00000000-0005-0000-0000-0000080A0000}"/>
    <cellStyle name="Comma 8 4 6 2" xfId="4213" xr:uid="{30DF74FA-54FA-46D1-84F1-8D9A7F98DA59}"/>
    <cellStyle name="Comma 8 4 7" xfId="2505" xr:uid="{00000000-0005-0000-0000-0000090A0000}"/>
    <cellStyle name="Comma 8 4 7 2" xfId="5294" xr:uid="{7B357EBE-B923-4873-BDF5-80E327BD25A2}"/>
    <cellStyle name="Comma 8 4 8" xfId="344" xr:uid="{00000000-0005-0000-0000-00000A0A0000}"/>
    <cellStyle name="Comma 8 4 8 2" xfId="3133" xr:uid="{27201302-0B4E-4F14-AAAA-C6492133374E}"/>
    <cellStyle name="Comma 8 4 9" xfId="2857" xr:uid="{5C80ACD4-6564-4FAE-8C08-6A8687414E16}"/>
    <cellStyle name="Comma 8 5" xfId="94" xr:uid="{00000000-0005-0000-0000-00000B0A0000}"/>
    <cellStyle name="Comma 8 5 2" xfId="220" xr:uid="{00000000-0005-0000-0000-00000C0A0000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3" xfId="4094" xr:uid="{2E648830-8659-4794-9DDB-1AA22D58C48B}"/>
    <cellStyle name="Comma 8 5 2 2 3" xfId="1847" xr:uid="{00000000-0005-0000-0000-0000100A0000}"/>
    <cellStyle name="Comma 8 5 2 2 3 2" xfId="4636" xr:uid="{3C623960-5C4C-4E41-A7A5-5DBB07180549}"/>
    <cellStyle name="Comma 8 5 2 2 4" xfId="3556" xr:uid="{EF2E4B3E-6E43-4660-98DC-F453D9E03737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3" xfId="3827" xr:uid="{A683B146-EFD6-4611-9D7A-9CF3B13A4972}"/>
    <cellStyle name="Comma 8 5 2 4" xfId="1580" xr:uid="{00000000-0005-0000-0000-0000130A0000}"/>
    <cellStyle name="Comma 8 5 2 4 2" xfId="4369" xr:uid="{747A539B-32EC-46DB-B70E-58EC4A2C1B95}"/>
    <cellStyle name="Comma 8 5 2 5" xfId="2661" xr:uid="{00000000-0005-0000-0000-0000140A0000}"/>
    <cellStyle name="Comma 8 5 2 5 2" xfId="5450" xr:uid="{D9E186E2-7CF1-47D6-81BD-0E6AA3D65688}"/>
    <cellStyle name="Comma 8 5 2 6" xfId="500" xr:uid="{00000000-0005-0000-0000-0000150A0000}"/>
    <cellStyle name="Comma 8 5 2 6 2" xfId="3289" xr:uid="{62A98B20-75B1-4E08-9620-2C233BEC3D7A}"/>
    <cellStyle name="Comma 8 5 2 7" xfId="3013" xr:uid="{DBF97015-63F6-4CF8-8E7C-3C62FDDD37B3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3" xfId="3968" xr:uid="{6D264670-A75C-4738-9189-92A9B0151C77}"/>
    <cellStyle name="Comma 8 5 3 3" xfId="1721" xr:uid="{00000000-0005-0000-0000-0000190A0000}"/>
    <cellStyle name="Comma 8 5 3 3 2" xfId="4510" xr:uid="{BC3AE989-7BA3-40D5-9CEC-F787A55E1885}"/>
    <cellStyle name="Comma 8 5 3 4" xfId="3430" xr:uid="{1E36D5B4-EAFD-47A7-A83B-149FFEF5CF42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3" xfId="3701" xr:uid="{E7FA4F3F-DDE7-4F04-9A5B-938BA1ADFF0E}"/>
    <cellStyle name="Comma 8 5 5" xfId="1454" xr:uid="{00000000-0005-0000-0000-00001C0A0000}"/>
    <cellStyle name="Comma 8 5 5 2" xfId="4243" xr:uid="{466533C9-79ED-46FF-A64A-BB568720E1E5}"/>
    <cellStyle name="Comma 8 5 6" xfId="2535" xr:uid="{00000000-0005-0000-0000-00001D0A0000}"/>
    <cellStyle name="Comma 8 5 6 2" xfId="5324" xr:uid="{50FAF7AA-15B4-4B31-87FA-07A9507FF68F}"/>
    <cellStyle name="Comma 8 5 7" xfId="374" xr:uid="{00000000-0005-0000-0000-00001E0A0000}"/>
    <cellStyle name="Comma 8 5 7 2" xfId="3163" xr:uid="{4BBB7090-BF5F-419A-9D7F-98AA84B1CAB9}"/>
    <cellStyle name="Comma 8 5 8" xfId="2887" xr:uid="{015AE48A-F542-41D2-881B-BFAC182178B2}"/>
    <cellStyle name="Comma 8 6" xfId="156" xr:uid="{00000000-0005-0000-0000-00001F0A000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3" xfId="4030" xr:uid="{6B7822B2-B890-495C-8952-1783F9436CA2}"/>
    <cellStyle name="Comma 8 6 2 3" xfId="1783" xr:uid="{00000000-0005-0000-0000-0000230A0000}"/>
    <cellStyle name="Comma 8 6 2 3 2" xfId="4572" xr:uid="{81B36482-154E-430F-A763-182D3C07D9D8}"/>
    <cellStyle name="Comma 8 6 2 4" xfId="3492" xr:uid="{650062CA-EA1C-4F5C-9CAF-88C040981421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3" xfId="3763" xr:uid="{FCA3BEA9-ED7C-4F47-AC47-A3C648933A28}"/>
    <cellStyle name="Comma 8 6 4" xfId="1516" xr:uid="{00000000-0005-0000-0000-0000260A0000}"/>
    <cellStyle name="Comma 8 6 4 2" xfId="4305" xr:uid="{31560D08-3812-4433-9BD0-3EF3609B28AE}"/>
    <cellStyle name="Comma 8 6 5" xfId="2597" xr:uid="{00000000-0005-0000-0000-0000270A0000}"/>
    <cellStyle name="Comma 8 6 5 2" xfId="5386" xr:uid="{40AC7BF9-DB10-4FC1-A758-59586738975A}"/>
    <cellStyle name="Comma 8 6 6" xfId="436" xr:uid="{00000000-0005-0000-0000-0000280A0000}"/>
    <cellStyle name="Comma 8 6 6 2" xfId="3225" xr:uid="{90F45889-3C60-4FB9-9FF1-21E6616F0D90}"/>
    <cellStyle name="Comma 8 6 7" xfId="2949" xr:uid="{4780CE67-2B88-4FDD-86A8-7BAD38F2DDA9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3" xfId="3911" xr:uid="{7D0E9FBD-B7CD-4002-8B54-8875A6A9C453}"/>
    <cellStyle name="Comma 8 7 3" xfId="1664" xr:uid="{00000000-0005-0000-0000-00002C0A0000}"/>
    <cellStyle name="Comma 8 7 3 2" xfId="4453" xr:uid="{28161DDF-43AF-4089-A704-FEBA95A40703}"/>
    <cellStyle name="Comma 8 7 4" xfId="3373" xr:uid="{95AFF670-4800-4B17-B2D1-207A2D2B4255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3" xfId="3644" xr:uid="{30537B6E-2803-41D4-AB94-4D023A805BA4}"/>
    <cellStyle name="Comma 8 9" xfId="1397" xr:uid="{00000000-0005-0000-0000-00002F0A0000}"/>
    <cellStyle name="Comma 8 9 2" xfId="4186" xr:uid="{336B56F1-EA26-47CD-843D-49D996F040BA}"/>
    <cellStyle name="Comma 80" xfId="2789" xr:uid="{00000000-0005-0000-0000-0000300A0000}"/>
    <cellStyle name="Comma 80 2" xfId="5578" xr:uid="{3837A291-8487-4C77-A08C-0D5CF444A4D4}"/>
    <cellStyle name="Comma 81" xfId="2788" xr:uid="{00000000-0005-0000-0000-0000310A0000}"/>
    <cellStyle name="Comma 81 2" xfId="5577" xr:uid="{F7E36846-83B3-49FD-A339-B0EB3389493F}"/>
    <cellStyle name="Comma 82" xfId="2790" xr:uid="{00000000-0005-0000-0000-0000320A0000}"/>
    <cellStyle name="Comma 82 2" xfId="5579" xr:uid="{A3145788-F624-498B-B474-6C423675F8F7}"/>
    <cellStyle name="Comma 83" xfId="2791" xr:uid="{00000000-0005-0000-0000-0000330A0000}"/>
    <cellStyle name="Comma 83 2" xfId="5580" xr:uid="{AACE3004-CF72-4AB7-A228-A73D003954D9}"/>
    <cellStyle name="Comma 84" xfId="2792" xr:uid="{00000000-0005-0000-0000-0000340A0000}"/>
    <cellStyle name="Comma 84 2" xfId="5581" xr:uid="{3EC0F142-34C7-4BA5-BF9F-9076C7DF6B4E}"/>
    <cellStyle name="Comma 85" xfId="2793" xr:uid="{00000000-0005-0000-0000-0000350A0000}"/>
    <cellStyle name="Comma 85 2" xfId="5582" xr:uid="{D2374B8A-FCD0-41EC-9909-5A56BAB21D6F}"/>
    <cellStyle name="Comma 86" xfId="2794" xr:uid="{00000000-0005-0000-0000-0000360A0000}"/>
    <cellStyle name="Comma 86 2" xfId="5583" xr:uid="{BEB722C4-1A15-4E6B-A1A9-957EE3B661EF}"/>
    <cellStyle name="Comma 87" xfId="2795" xr:uid="{00000000-0005-0000-0000-0000370A0000}"/>
    <cellStyle name="Comma 87 2" xfId="5584" xr:uid="{D50FB6FF-231D-4ACC-B0CB-5B23BCB6F88F}"/>
    <cellStyle name="Comma 88" xfId="2796" xr:uid="{00000000-0005-0000-0000-0000380A0000}"/>
    <cellStyle name="Comma 88 2" xfId="5585" xr:uid="{2E3D5DC1-250D-49DD-83BD-D1B37C57A343}"/>
    <cellStyle name="Comma 89" xfId="2797" xr:uid="{00000000-0005-0000-0000-0000390A0000}"/>
    <cellStyle name="Comma 89 2" xfId="5586" xr:uid="{0E9C0FE7-E43D-46A0-B228-D0343D5C403C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1" xfId="2832" xr:uid="{9B95F20C-D822-4E59-A007-D9A76C078910}"/>
    <cellStyle name="Comma 9 2" xfId="52" xr:uid="{00000000-0005-0000-0000-00003C0A0000}"/>
    <cellStyle name="Comma 9 2 10" xfId="2845" xr:uid="{F1CD2BD3-8E90-4B16-97F9-100EAF12BFA6}"/>
    <cellStyle name="Comma 9 2 2" xfId="81" xr:uid="{00000000-0005-0000-0000-00003D0A0000}"/>
    <cellStyle name="Comma 9 2 2 2" xfId="143" xr:uid="{00000000-0005-0000-0000-00003E0A0000}"/>
    <cellStyle name="Comma 9 2 2 2 2" xfId="269" xr:uid="{00000000-0005-0000-0000-00003F0A000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3" xfId="4143" xr:uid="{2225BB02-D3E6-4EB9-B633-3B686CA7109F}"/>
    <cellStyle name="Comma 9 2 2 2 2 2 3" xfId="1896" xr:uid="{00000000-0005-0000-0000-0000430A0000}"/>
    <cellStyle name="Comma 9 2 2 2 2 2 3 2" xfId="4685" xr:uid="{DEBC0D6C-CB38-4751-85B4-E06033882683}"/>
    <cellStyle name="Comma 9 2 2 2 2 2 4" xfId="3605" xr:uid="{94B114E0-8711-413C-B50D-F60DC000A4F8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3" xfId="3876" xr:uid="{0F382D7A-74CE-4268-9418-4E38C0766D5A}"/>
    <cellStyle name="Comma 9 2 2 2 2 4" xfId="1629" xr:uid="{00000000-0005-0000-0000-0000460A0000}"/>
    <cellStyle name="Comma 9 2 2 2 2 4 2" xfId="4418" xr:uid="{021822A9-FE69-4FC8-A55F-B0CA71A8A5FE}"/>
    <cellStyle name="Comma 9 2 2 2 2 5" xfId="2710" xr:uid="{00000000-0005-0000-0000-0000470A0000}"/>
    <cellStyle name="Comma 9 2 2 2 2 5 2" xfId="5499" xr:uid="{18AAF44A-15F8-4345-B8C5-C0F4A59F9E90}"/>
    <cellStyle name="Comma 9 2 2 2 2 6" xfId="549" xr:uid="{00000000-0005-0000-0000-0000480A0000}"/>
    <cellStyle name="Comma 9 2 2 2 2 6 2" xfId="3338" xr:uid="{B231986C-E578-4886-A49C-AA4FD96E95AF}"/>
    <cellStyle name="Comma 9 2 2 2 2 7" xfId="3062" xr:uid="{C347E589-D285-44A9-976A-9AC74D6C0FDD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3" xfId="4017" xr:uid="{5FA80BC9-ECE0-432E-87E3-A51A26D958F5}"/>
    <cellStyle name="Comma 9 2 2 2 3 3" xfId="1770" xr:uid="{00000000-0005-0000-0000-00004C0A0000}"/>
    <cellStyle name="Comma 9 2 2 2 3 3 2" xfId="4559" xr:uid="{9CBE2C75-B3CF-4B36-930B-8215E5F8C81E}"/>
    <cellStyle name="Comma 9 2 2 2 3 4" xfId="3479" xr:uid="{CC152FC8-74B3-4397-93ED-7EA00B13E48B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3" xfId="3750" xr:uid="{23080741-9F56-4EF5-AFEC-4E3F1102886E}"/>
    <cellStyle name="Comma 9 2 2 2 5" xfId="1503" xr:uid="{00000000-0005-0000-0000-00004F0A0000}"/>
    <cellStyle name="Comma 9 2 2 2 5 2" xfId="4292" xr:uid="{E3C4A09B-8549-426D-8466-197119B91C26}"/>
    <cellStyle name="Comma 9 2 2 2 6" xfId="2584" xr:uid="{00000000-0005-0000-0000-0000500A0000}"/>
    <cellStyle name="Comma 9 2 2 2 6 2" xfId="5373" xr:uid="{47EFB424-480B-4F68-AD06-BD4CBED04006}"/>
    <cellStyle name="Comma 9 2 2 2 7" xfId="423" xr:uid="{00000000-0005-0000-0000-0000510A0000}"/>
    <cellStyle name="Comma 9 2 2 2 7 2" xfId="3212" xr:uid="{4CCF612A-E89F-4174-BCCD-6731C4E52C36}"/>
    <cellStyle name="Comma 9 2 2 2 8" xfId="2936" xr:uid="{AF3F7612-EAF1-460A-BBC1-B95DDE853C32}"/>
    <cellStyle name="Comma 9 2 2 3" xfId="205" xr:uid="{00000000-0005-0000-0000-0000520A0000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3" xfId="4079" xr:uid="{EA910E34-9DAE-4BA4-9D47-A5F308933884}"/>
    <cellStyle name="Comma 9 2 2 3 2 3" xfId="1832" xr:uid="{00000000-0005-0000-0000-0000560A0000}"/>
    <cellStyle name="Comma 9 2 2 3 2 3 2" xfId="4621" xr:uid="{82A87E2A-E268-41B8-91E3-DE4CBB0DC68C}"/>
    <cellStyle name="Comma 9 2 2 3 2 4" xfId="3541" xr:uid="{A5E7D209-5699-418A-9518-29FECD3EE55B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3" xfId="3812" xr:uid="{4E703834-89C5-4799-BCD8-0B5267174CCE}"/>
    <cellStyle name="Comma 9 2 2 3 4" xfId="1565" xr:uid="{00000000-0005-0000-0000-0000590A0000}"/>
    <cellStyle name="Comma 9 2 2 3 4 2" xfId="4354" xr:uid="{3334FEF1-3519-4003-8902-A2680B69C983}"/>
    <cellStyle name="Comma 9 2 2 3 5" xfId="2646" xr:uid="{00000000-0005-0000-0000-00005A0A0000}"/>
    <cellStyle name="Comma 9 2 2 3 5 2" xfId="5435" xr:uid="{9459DBA9-328A-4677-8A98-E5E9F5C82094}"/>
    <cellStyle name="Comma 9 2 2 3 6" xfId="485" xr:uid="{00000000-0005-0000-0000-00005B0A0000}"/>
    <cellStyle name="Comma 9 2 2 3 6 2" xfId="3274" xr:uid="{8332B540-435A-42F9-86F6-33BEA601B32B}"/>
    <cellStyle name="Comma 9 2 2 3 7" xfId="2998" xr:uid="{DCB0FEE1-4393-4397-92A5-6866FD447242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3" xfId="3955" xr:uid="{D85E85B0-F75E-43C3-8F41-A5862D63BF0D}"/>
    <cellStyle name="Comma 9 2 2 4 3" xfId="1708" xr:uid="{00000000-0005-0000-0000-00005F0A0000}"/>
    <cellStyle name="Comma 9 2 2 4 3 2" xfId="4497" xr:uid="{2E6509C0-8A48-42BC-9558-D49C1EDA30C6}"/>
    <cellStyle name="Comma 9 2 2 4 4" xfId="3417" xr:uid="{46ABC238-0CD3-47DE-9CCA-E25EAAE9610D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3" xfId="3688" xr:uid="{6062452C-8DDB-47DC-BAEF-3C432BCE1413}"/>
    <cellStyle name="Comma 9 2 2 6" xfId="1441" xr:uid="{00000000-0005-0000-0000-0000620A0000}"/>
    <cellStyle name="Comma 9 2 2 6 2" xfId="4230" xr:uid="{FC7C94FD-52C9-4E3C-A2DC-555674B39295}"/>
    <cellStyle name="Comma 9 2 2 7" xfId="2522" xr:uid="{00000000-0005-0000-0000-0000630A0000}"/>
    <cellStyle name="Comma 9 2 2 7 2" xfId="5311" xr:uid="{4337D4A3-5A90-4CD2-85EC-33413CA5A80B}"/>
    <cellStyle name="Comma 9 2 2 8" xfId="361" xr:uid="{00000000-0005-0000-0000-0000640A0000}"/>
    <cellStyle name="Comma 9 2 2 8 2" xfId="3150" xr:uid="{F603FD91-64A4-414F-9CAA-53925C7293C3}"/>
    <cellStyle name="Comma 9 2 2 9" xfId="2874" xr:uid="{0C6E21F8-FACE-46D1-919E-AD70FAEF8605}"/>
    <cellStyle name="Comma 9 2 3" xfId="111" xr:uid="{00000000-0005-0000-0000-0000650A0000}"/>
    <cellStyle name="Comma 9 2 3 2" xfId="237" xr:uid="{00000000-0005-0000-0000-0000660A0000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3" xfId="4111" xr:uid="{12B81C26-5A7B-4247-8E9B-D95C4F83180D}"/>
    <cellStyle name="Comma 9 2 3 2 2 3" xfId="1864" xr:uid="{00000000-0005-0000-0000-00006A0A0000}"/>
    <cellStyle name="Comma 9 2 3 2 2 3 2" xfId="4653" xr:uid="{9620BFF8-AE66-4347-AE12-0F63F3B674C9}"/>
    <cellStyle name="Comma 9 2 3 2 2 4" xfId="3573" xr:uid="{8A1625B7-D9CA-497D-B75B-CB38768840EA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3" xfId="3844" xr:uid="{BEC80DA2-8284-46DD-8CB1-EB60B17E8134}"/>
    <cellStyle name="Comma 9 2 3 2 4" xfId="1597" xr:uid="{00000000-0005-0000-0000-00006D0A0000}"/>
    <cellStyle name="Comma 9 2 3 2 4 2" xfId="4386" xr:uid="{6106E673-FE9B-4FE0-B490-17C5121D7B60}"/>
    <cellStyle name="Comma 9 2 3 2 5" xfId="2678" xr:uid="{00000000-0005-0000-0000-00006E0A0000}"/>
    <cellStyle name="Comma 9 2 3 2 5 2" xfId="5467" xr:uid="{C36B3396-87F1-4FB8-BDAF-0D53F1A4513E}"/>
    <cellStyle name="Comma 9 2 3 2 6" xfId="517" xr:uid="{00000000-0005-0000-0000-00006F0A0000}"/>
    <cellStyle name="Comma 9 2 3 2 6 2" xfId="3306" xr:uid="{F04182BF-4003-4235-A5DE-F5DB06784D2B}"/>
    <cellStyle name="Comma 9 2 3 2 7" xfId="3030" xr:uid="{69AF93EE-C79D-4046-A6A2-BB95441A7EC0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3" xfId="3985" xr:uid="{CA36F489-CDF0-4034-BD88-762DAE8CA06D}"/>
    <cellStyle name="Comma 9 2 3 3 3" xfId="1738" xr:uid="{00000000-0005-0000-0000-0000730A0000}"/>
    <cellStyle name="Comma 9 2 3 3 3 2" xfId="4527" xr:uid="{546FCA68-FA17-4B5B-B3CF-4CA1FD8839BC}"/>
    <cellStyle name="Comma 9 2 3 3 4" xfId="3447" xr:uid="{168D4038-3352-4975-88DF-C70F2A6FECAB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3" xfId="3718" xr:uid="{B6CC800E-EEED-4298-B4FF-12CDC366C0A1}"/>
    <cellStyle name="Comma 9 2 3 5" xfId="1471" xr:uid="{00000000-0005-0000-0000-0000760A0000}"/>
    <cellStyle name="Comma 9 2 3 5 2" xfId="4260" xr:uid="{C051CBB2-18AD-468C-A737-4C2C450AEB2A}"/>
    <cellStyle name="Comma 9 2 3 6" xfId="2552" xr:uid="{00000000-0005-0000-0000-0000770A0000}"/>
    <cellStyle name="Comma 9 2 3 6 2" xfId="5341" xr:uid="{BBBF5D7C-066D-44FA-A085-2294C2BCEE17}"/>
    <cellStyle name="Comma 9 2 3 7" xfId="391" xr:uid="{00000000-0005-0000-0000-0000780A0000}"/>
    <cellStyle name="Comma 9 2 3 7 2" xfId="3180" xr:uid="{E4F992C1-3C20-4BFF-9949-D6DC892AF0F8}"/>
    <cellStyle name="Comma 9 2 3 8" xfId="2904" xr:uid="{E18D8155-DD25-4182-B546-972425F38FE0}"/>
    <cellStyle name="Comma 9 2 4" xfId="173" xr:uid="{00000000-0005-0000-0000-0000790A0000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3" xfId="4047" xr:uid="{115F9A4F-3991-4B80-B046-03F4470DC051}"/>
    <cellStyle name="Comma 9 2 4 2 3" xfId="1800" xr:uid="{00000000-0005-0000-0000-00007D0A0000}"/>
    <cellStyle name="Comma 9 2 4 2 3 2" xfId="4589" xr:uid="{877D73FE-430D-440B-B83A-CE2B9112150E}"/>
    <cellStyle name="Comma 9 2 4 2 4" xfId="3509" xr:uid="{95E6D164-1B65-4CCC-B124-56C043D6BE20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3" xfId="3780" xr:uid="{0B570A48-AA2A-4586-AD9D-56944183B573}"/>
    <cellStyle name="Comma 9 2 4 4" xfId="1533" xr:uid="{00000000-0005-0000-0000-0000800A0000}"/>
    <cellStyle name="Comma 9 2 4 4 2" xfId="4322" xr:uid="{6BFDC622-92E5-4370-9ACC-CA6EB8DC4C4E}"/>
    <cellStyle name="Comma 9 2 4 5" xfId="2614" xr:uid="{00000000-0005-0000-0000-0000810A0000}"/>
    <cellStyle name="Comma 9 2 4 5 2" xfId="5403" xr:uid="{677E4948-E2F6-4285-8087-3B74B0525074}"/>
    <cellStyle name="Comma 9 2 4 6" xfId="453" xr:uid="{00000000-0005-0000-0000-0000820A0000}"/>
    <cellStyle name="Comma 9 2 4 6 2" xfId="3242" xr:uid="{4759900A-3461-4E6B-8A60-67B56FCF7B03}"/>
    <cellStyle name="Comma 9 2 4 7" xfId="2966" xr:uid="{C880F73C-546C-4C87-9E76-822992849D0D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3" xfId="3926" xr:uid="{0E649E3A-198D-43E7-8D3A-4EB726903093}"/>
    <cellStyle name="Comma 9 2 5 3" xfId="1679" xr:uid="{00000000-0005-0000-0000-0000860A0000}"/>
    <cellStyle name="Comma 9 2 5 3 2" xfId="4468" xr:uid="{E1312253-E6E1-405F-84CF-BB0816C7B595}"/>
    <cellStyle name="Comma 9 2 5 4" xfId="3388" xr:uid="{7318CC66-140D-4D2A-9C2B-9FA14E4E57B7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3" xfId="3659" xr:uid="{209DEF80-6EBD-4D1C-AF6A-703A8C06088B}"/>
    <cellStyle name="Comma 9 2 7" xfId="1412" xr:uid="{00000000-0005-0000-0000-0000890A0000}"/>
    <cellStyle name="Comma 9 2 7 2" xfId="4201" xr:uid="{81F4939A-EEBA-42BA-BD6C-694F8E3782C1}"/>
    <cellStyle name="Comma 9 2 8" xfId="2493" xr:uid="{00000000-0005-0000-0000-00008A0A0000}"/>
    <cellStyle name="Comma 9 2 8 2" xfId="5282" xr:uid="{56CB64E0-C7B8-4BE7-AE1A-40DA884CBDEF}"/>
    <cellStyle name="Comma 9 2 9" xfId="332" xr:uid="{00000000-0005-0000-0000-00008B0A0000}"/>
    <cellStyle name="Comma 9 2 9 2" xfId="3121" xr:uid="{11E0CFD5-F44A-43F5-86B1-75E14823E148}"/>
    <cellStyle name="Comma 9 3" xfId="66" xr:uid="{00000000-0005-0000-0000-00008C0A0000}"/>
    <cellStyle name="Comma 9 3 2" xfId="128" xr:uid="{00000000-0005-0000-0000-00008D0A0000}"/>
    <cellStyle name="Comma 9 3 2 2" xfId="254" xr:uid="{00000000-0005-0000-0000-00008E0A0000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3" xfId="4128" xr:uid="{8AFF0DFE-14D4-4FC9-8701-04AF700BFA90}"/>
    <cellStyle name="Comma 9 3 2 2 2 3" xfId="1881" xr:uid="{00000000-0005-0000-0000-0000920A0000}"/>
    <cellStyle name="Comma 9 3 2 2 2 3 2" xfId="4670" xr:uid="{C7D9EE13-31DE-493A-A79F-3B69ABDB7DD9}"/>
    <cellStyle name="Comma 9 3 2 2 2 4" xfId="3590" xr:uid="{0132F0FB-70C8-448B-BA8D-3712C050EC90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3" xfId="3861" xr:uid="{31DF8395-42B8-429E-A15E-18A04A786483}"/>
    <cellStyle name="Comma 9 3 2 2 4" xfId="1614" xr:uid="{00000000-0005-0000-0000-0000950A0000}"/>
    <cellStyle name="Comma 9 3 2 2 4 2" xfId="4403" xr:uid="{A98EBB75-9630-41A0-8667-7755FC0A9CE0}"/>
    <cellStyle name="Comma 9 3 2 2 5" xfId="2695" xr:uid="{00000000-0005-0000-0000-0000960A0000}"/>
    <cellStyle name="Comma 9 3 2 2 5 2" xfId="5484" xr:uid="{EBE978D8-3B9B-464E-A1B1-6706DA9644EE}"/>
    <cellStyle name="Comma 9 3 2 2 6" xfId="534" xr:uid="{00000000-0005-0000-0000-0000970A0000}"/>
    <cellStyle name="Comma 9 3 2 2 6 2" xfId="3323" xr:uid="{DA3AE58F-CCC8-4B4D-9158-4007AC847FE1}"/>
    <cellStyle name="Comma 9 3 2 2 7" xfId="3047" xr:uid="{2641EF84-6016-4A04-9370-F8E5CDFF6DFD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3" xfId="4002" xr:uid="{7CEF52EF-7F11-42C3-A4E4-5BDB435077F7}"/>
    <cellStyle name="Comma 9 3 2 3 3" xfId="1755" xr:uid="{00000000-0005-0000-0000-00009B0A0000}"/>
    <cellStyle name="Comma 9 3 2 3 3 2" xfId="4544" xr:uid="{C69986E5-A031-4000-A789-50963C4E993C}"/>
    <cellStyle name="Comma 9 3 2 3 4" xfId="3464" xr:uid="{31F6D606-E1F3-437B-980D-9F215A543F40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3" xfId="3735" xr:uid="{4D2105BA-3A9F-435D-BF37-135B864A9A68}"/>
    <cellStyle name="Comma 9 3 2 5" xfId="1488" xr:uid="{00000000-0005-0000-0000-00009E0A0000}"/>
    <cellStyle name="Comma 9 3 2 5 2" xfId="4277" xr:uid="{5B9CA0A7-3740-4FD4-A2B4-DE457653FB96}"/>
    <cellStyle name="Comma 9 3 2 6" xfId="2569" xr:uid="{00000000-0005-0000-0000-00009F0A0000}"/>
    <cellStyle name="Comma 9 3 2 6 2" xfId="5358" xr:uid="{90A4B2E1-37A7-46F6-9C9C-1BAE2F06D6DA}"/>
    <cellStyle name="Comma 9 3 2 7" xfId="408" xr:uid="{00000000-0005-0000-0000-0000A00A0000}"/>
    <cellStyle name="Comma 9 3 2 7 2" xfId="3197" xr:uid="{2A34D3A0-DE2C-46A7-9617-4FEC2FB5D493}"/>
    <cellStyle name="Comma 9 3 2 8" xfId="2921" xr:uid="{EB031A3F-5BD2-4458-B3E0-AD9CA4DB29BC}"/>
    <cellStyle name="Comma 9 3 3" xfId="190" xr:uid="{00000000-0005-0000-0000-0000A10A0000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3" xfId="4064" xr:uid="{3226D8BD-C85A-49F1-B65B-92C635DE2E80}"/>
    <cellStyle name="Comma 9 3 3 2 3" xfId="1817" xr:uid="{00000000-0005-0000-0000-0000A50A0000}"/>
    <cellStyle name="Comma 9 3 3 2 3 2" xfId="4606" xr:uid="{2F37F1F7-37BF-4F23-81FA-E17D5FB144F1}"/>
    <cellStyle name="Comma 9 3 3 2 4" xfId="3526" xr:uid="{14350951-4552-44E0-B597-A7FCC67CF43C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3" xfId="3797" xr:uid="{553AB275-4FF0-4A44-BBE0-C53BFBBF898B}"/>
    <cellStyle name="Comma 9 3 3 4" xfId="1550" xr:uid="{00000000-0005-0000-0000-0000A80A0000}"/>
    <cellStyle name="Comma 9 3 3 4 2" xfId="4339" xr:uid="{56B6A67A-79D3-4A16-9C6E-6094072BF2BC}"/>
    <cellStyle name="Comma 9 3 3 5" xfId="2631" xr:uid="{00000000-0005-0000-0000-0000A90A0000}"/>
    <cellStyle name="Comma 9 3 3 5 2" xfId="5420" xr:uid="{DA44B558-0BFD-4C97-85A5-46E31D24BD6B}"/>
    <cellStyle name="Comma 9 3 3 6" xfId="470" xr:uid="{00000000-0005-0000-0000-0000AA0A0000}"/>
    <cellStyle name="Comma 9 3 3 6 2" xfId="3259" xr:uid="{C0B9A5A3-AF1D-4B74-81B4-2EE6871D2004}"/>
    <cellStyle name="Comma 9 3 3 7" xfId="2983" xr:uid="{0EAC5F71-CC9A-4727-B160-524CF3BC7E30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3" xfId="3940" xr:uid="{7B9D93A5-85EE-43C7-9F6B-9B0F409B7766}"/>
    <cellStyle name="Comma 9 3 4 3" xfId="1693" xr:uid="{00000000-0005-0000-0000-0000AE0A0000}"/>
    <cellStyle name="Comma 9 3 4 3 2" xfId="4482" xr:uid="{BF907F1B-44EB-443F-8423-68AAC381155B}"/>
    <cellStyle name="Comma 9 3 4 4" xfId="3402" xr:uid="{A2D25F2C-5633-47F9-8F75-57B309EFA072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3" xfId="3673" xr:uid="{0A6C4009-A21B-47DE-B166-F98799AD4600}"/>
    <cellStyle name="Comma 9 3 6" xfId="1426" xr:uid="{00000000-0005-0000-0000-0000B10A0000}"/>
    <cellStyle name="Comma 9 3 6 2" xfId="4215" xr:uid="{0E618F10-F9B3-412D-9F40-27252F0B7CCC}"/>
    <cellStyle name="Comma 9 3 7" xfId="2507" xr:uid="{00000000-0005-0000-0000-0000B20A0000}"/>
    <cellStyle name="Comma 9 3 7 2" xfId="5296" xr:uid="{39A25798-65DE-4397-BFC9-F882A10D7C40}"/>
    <cellStyle name="Comma 9 3 8" xfId="346" xr:uid="{00000000-0005-0000-0000-0000B30A0000}"/>
    <cellStyle name="Comma 9 3 8 2" xfId="3135" xr:uid="{4499153E-E5D9-4866-B28A-4004D2560729}"/>
    <cellStyle name="Comma 9 3 9" xfId="2859" xr:uid="{4B115B40-5F3B-4F8A-B6F2-0B7151F57DA0}"/>
    <cellStyle name="Comma 9 4" xfId="96" xr:uid="{00000000-0005-0000-0000-0000B40A0000}"/>
    <cellStyle name="Comma 9 4 2" xfId="222" xr:uid="{00000000-0005-0000-0000-0000B50A0000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3" xfId="4096" xr:uid="{FF848027-596E-4620-9CA1-36DE4628BCC0}"/>
    <cellStyle name="Comma 9 4 2 2 3" xfId="1849" xr:uid="{00000000-0005-0000-0000-0000B90A0000}"/>
    <cellStyle name="Comma 9 4 2 2 3 2" xfId="4638" xr:uid="{2914810C-2915-41EF-A926-7A64C0CC0688}"/>
    <cellStyle name="Comma 9 4 2 2 4" xfId="3558" xr:uid="{3792527E-CA53-40A8-B1D8-D089A50588EB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3" xfId="3829" xr:uid="{4B06643E-2B2A-4449-A76D-9D41D2DA1394}"/>
    <cellStyle name="Comma 9 4 2 4" xfId="1582" xr:uid="{00000000-0005-0000-0000-0000BC0A0000}"/>
    <cellStyle name="Comma 9 4 2 4 2" xfId="4371" xr:uid="{E160EB98-03C1-4DD2-8DE5-25818E521F7D}"/>
    <cellStyle name="Comma 9 4 2 5" xfId="2663" xr:uid="{00000000-0005-0000-0000-0000BD0A0000}"/>
    <cellStyle name="Comma 9 4 2 5 2" xfId="5452" xr:uid="{AAF88968-9059-4137-BFC0-7F6FCD3718D8}"/>
    <cellStyle name="Comma 9 4 2 6" xfId="502" xr:uid="{00000000-0005-0000-0000-0000BE0A0000}"/>
    <cellStyle name="Comma 9 4 2 6 2" xfId="3291" xr:uid="{01BAB5AE-496A-4F1E-B8C3-E4EBFE97C8A3}"/>
    <cellStyle name="Comma 9 4 2 7" xfId="3015" xr:uid="{1FAE22B8-B218-4FC5-AEFE-06029D79B687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3" xfId="3970" xr:uid="{5A5CD00B-B878-40E0-9F4E-C1AD8CDFB3FB}"/>
    <cellStyle name="Comma 9 4 3 3" xfId="1723" xr:uid="{00000000-0005-0000-0000-0000C20A0000}"/>
    <cellStyle name="Comma 9 4 3 3 2" xfId="4512" xr:uid="{40424E26-D7BA-4FBB-877E-D006809B7467}"/>
    <cellStyle name="Comma 9 4 3 4" xfId="3432" xr:uid="{8E7F4EC1-9F55-4269-8BD2-CF1A6F42CE1B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3" xfId="3703" xr:uid="{52848F3C-81A2-4CF9-A52D-0386D195F843}"/>
    <cellStyle name="Comma 9 4 5" xfId="1456" xr:uid="{00000000-0005-0000-0000-0000C50A0000}"/>
    <cellStyle name="Comma 9 4 5 2" xfId="4245" xr:uid="{9F1706EB-C245-4FE4-B247-26EE2D3E95EF}"/>
    <cellStyle name="Comma 9 4 6" xfId="2537" xr:uid="{00000000-0005-0000-0000-0000C60A0000}"/>
    <cellStyle name="Comma 9 4 6 2" xfId="5326" xr:uid="{68A43762-EB89-4DA6-9BF0-43FBF5B264C3}"/>
    <cellStyle name="Comma 9 4 7" xfId="376" xr:uid="{00000000-0005-0000-0000-0000C70A0000}"/>
    <cellStyle name="Comma 9 4 7 2" xfId="3165" xr:uid="{0CA5BAFA-A1EC-48AD-92DD-A1949E66BFCF}"/>
    <cellStyle name="Comma 9 4 8" xfId="2889" xr:uid="{D516A2CC-6C67-49CE-A6C9-C79D8C680D8A}"/>
    <cellStyle name="Comma 9 5" xfId="158" xr:uid="{00000000-0005-0000-0000-0000C80A0000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3" xfId="4032" xr:uid="{0E31E68F-5DDD-4FA8-9656-75A2D705750A}"/>
    <cellStyle name="Comma 9 5 2 3" xfId="1785" xr:uid="{00000000-0005-0000-0000-0000CC0A0000}"/>
    <cellStyle name="Comma 9 5 2 3 2" xfId="4574" xr:uid="{CBA0EED4-731A-4585-8CF7-9AC118118C16}"/>
    <cellStyle name="Comma 9 5 2 4" xfId="3494" xr:uid="{356E66DE-6874-4EA6-8315-B98CD50C9F77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3" xfId="3765" xr:uid="{6D0A16D7-F861-4FC7-955E-5F91460C3427}"/>
    <cellStyle name="Comma 9 5 4" xfId="1518" xr:uid="{00000000-0005-0000-0000-0000CF0A0000}"/>
    <cellStyle name="Comma 9 5 4 2" xfId="4307" xr:uid="{FB5A4CFA-F65B-4175-87E8-8C6C422DC970}"/>
    <cellStyle name="Comma 9 5 5" xfId="2599" xr:uid="{00000000-0005-0000-0000-0000D00A0000}"/>
    <cellStyle name="Comma 9 5 5 2" xfId="5388" xr:uid="{04A636F2-098F-4354-85A7-7A2F0ABBF464}"/>
    <cellStyle name="Comma 9 5 6" xfId="438" xr:uid="{00000000-0005-0000-0000-0000D10A0000}"/>
    <cellStyle name="Comma 9 5 6 2" xfId="3227" xr:uid="{3BCAB37B-A949-4433-AE7D-9514B3F1F1EA}"/>
    <cellStyle name="Comma 9 5 7" xfId="2951" xr:uid="{F7B11AD9-BDA7-4CFD-BCD5-DBB9C2151900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3" xfId="3913" xr:uid="{426B4386-A60E-4611-BAAE-9C60E755996E}"/>
    <cellStyle name="Comma 9 6 3" xfId="1666" xr:uid="{00000000-0005-0000-0000-0000D50A0000}"/>
    <cellStyle name="Comma 9 6 3 2" xfId="4455" xr:uid="{D153F134-9330-44ED-9024-6B435C4D5BDA}"/>
    <cellStyle name="Comma 9 6 4" xfId="3375" xr:uid="{0A25A751-34E7-4D31-AB16-3633796605C2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3" xfId="3646" xr:uid="{13102FE5-CF7D-4614-8AD4-3DF2F72C677B}"/>
    <cellStyle name="Comma 9 8" xfId="1399" xr:uid="{00000000-0005-0000-0000-0000D80A0000}"/>
    <cellStyle name="Comma 9 8 2" xfId="4188" xr:uid="{D6336F5C-3065-4FA8-9032-AAB0837493DF}"/>
    <cellStyle name="Comma 9 9" xfId="2480" xr:uid="{00000000-0005-0000-0000-0000D90A0000}"/>
    <cellStyle name="Comma 9 9 2" xfId="5269" xr:uid="{57D50476-73C0-4E8C-91C5-025374EE7181}"/>
    <cellStyle name="Comma 90" xfId="2798" xr:uid="{00000000-0005-0000-0000-0000DA0A0000}"/>
    <cellStyle name="Comma 90 2" xfId="5587" xr:uid="{F0284F92-99BF-46FA-B0D5-5B85C30BA071}"/>
    <cellStyle name="Comma 91" xfId="2800" xr:uid="{00000000-0005-0000-0000-0000DB0A0000}"/>
    <cellStyle name="Comma 91 2" xfId="5589" xr:uid="{1F8DCD00-F9D2-420B-9BC1-A75C87F7FF4F}"/>
    <cellStyle name="Comma 92" xfId="2801" xr:uid="{00000000-0005-0000-0000-0000DC0A0000}"/>
    <cellStyle name="Comma 92 2" xfId="5590" xr:uid="{98392FC1-51F2-417E-B8AF-20EB56463480}"/>
    <cellStyle name="Comma 93" xfId="2802" xr:uid="{00000000-0005-0000-0000-0000DD0A0000}"/>
    <cellStyle name="Comma 93 2" xfId="5591" xr:uid="{402A2688-FC9F-4E16-AD5F-02553CD9CC6B}"/>
    <cellStyle name="Comma 94" xfId="2804" xr:uid="{00000000-0005-0000-0000-0000DE0A0000}"/>
    <cellStyle name="Comma 94 2" xfId="5593" xr:uid="{99D14806-BB9B-41F3-934B-B61FFD0748B2}"/>
    <cellStyle name="Comma 95" xfId="2803" xr:uid="{00000000-0005-0000-0000-0000DF0A0000}"/>
    <cellStyle name="Comma 95 2" xfId="5592" xr:uid="{5A3271D3-8666-4F05-9AD0-EDC7BAE87D8D}"/>
    <cellStyle name="Comma 96" xfId="2805" xr:uid="{00000000-0005-0000-0000-0000E00A0000}"/>
    <cellStyle name="Comma 96 2" xfId="5594" xr:uid="{893BD8C0-BFA9-43B2-A7F5-1D18490152A8}"/>
    <cellStyle name="Comma 97" xfId="2808" xr:uid="{00000000-0005-0000-0000-0000E10A0000}"/>
    <cellStyle name="Comma 97 2" xfId="5597" xr:uid="{D8F6A45E-4EBC-49B9-B85F-A973C79496C7}"/>
    <cellStyle name="Comma 98" xfId="2807" xr:uid="{00000000-0005-0000-0000-0000E20A0000}"/>
    <cellStyle name="Comma 98 2" xfId="5596" xr:uid="{63E93C6C-752A-4CA1-B141-7EE509383847}"/>
    <cellStyle name="Comma 99" xfId="2809" xr:uid="{FA9B3137-F040-4E4D-870E-6E736F58CF47}"/>
    <cellStyle name="Comma 99 2" xfId="5598" xr:uid="{4B345B61-D3AB-4593-AE8D-CB139ABE3023}"/>
    <cellStyle name="Hyperlink" xfId="282" builtinId="8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56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0" formatCode="_(* #,##0.0_);_(* \(#,##0.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6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5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6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[$-409]mmmm\-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[$-409]mmmm\-yy;@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[$-409]mmmm\-yy;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[$-409]mmmm\-yy;@"/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1" formatCode="dd\-mmm"/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8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39997558519241921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7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7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9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9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80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7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1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1" formatCode="[$-409]mmm\-yy;@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7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9" formatCode="_-* #,##0.0_-;\-* #,##0.0_-;_-* &quot;-&quot;??_-;_-@_-"/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theme="4" tint="0.3999755851924192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</dxf>
    <dxf>
      <font>
        <strike val="0"/>
        <outline val="0"/>
        <shadow val="0"/>
        <vertAlign val="baseline"/>
        <sz val="10"/>
        <name val="Arial"/>
        <scheme val="none"/>
      </font>
      <numFmt numFmtId="165" formatCode="_-* #,##0_-;\-* #,##0_-;_-* &quot;-&quot;??_-;_-@_-"/>
      <alignment vertical="top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border diagonalUp="0" diagonalDown="0" outline="0">
        <left/>
        <right style="thin">
          <color indexed="64"/>
        </right>
        <top/>
        <bottom style="thin">
          <color theme="4" tint="0.3999755851924192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scheme val="none"/>
      </font>
    </dxf>
    <dxf>
      <font>
        <strike val="0"/>
        <outline val="0"/>
        <shadow val="0"/>
        <vertAlign val="baseline"/>
        <sz val="10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1" defaultTableStyle="TableStyleMedium9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February  2024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3976" custLinFactNeighborY="2435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4399"/>
          <a:ext cx="10896460" cy="458699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February  2024</a:t>
          </a:r>
        </a:p>
      </dsp:txBody>
      <dsp:txXfrm>
        <a:off x="270387" y="34399"/>
        <a:ext cx="10896460" cy="3057997"/>
      </dsp:txXfrm>
    </dsp:sp>
    <dsp:sp modelId="{B63769A4-BF7D-4EC4-80CA-F6ED6EF4F2D1}">
      <dsp:nvSpPr>
        <dsp:cNvPr id="0" name=""/>
        <dsp:cNvSpPr/>
      </dsp:nvSpPr>
      <dsp:spPr>
        <a:xfrm>
          <a:off x="872408" y="2849343"/>
          <a:ext cx="12753870" cy="372290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33</xdr:row>
      <xdr:rowOff>15875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0000000}" name="Table234" displayName="Table234" ref="A11:D275" headerRowCount="0" totalsRowShown="0" headerRowDxfId="563" dataDxfId="562" tableBorderDxfId="561">
  <sortState xmlns:xlrd2="http://schemas.microsoft.com/office/spreadsheetml/2017/richdata2" ref="A11:D275">
    <sortCondition descending="1" ref="D11:D275"/>
  </sortState>
  <tableColumns count="4">
    <tableColumn id="1" xr3:uid="{00000000-0010-0000-0000-000001000000}" name="Column1" headerRowDxfId="560" dataDxfId="559"/>
    <tableColumn id="2" xr3:uid="{00000000-0010-0000-0000-000002000000}" name="Column2" headerRowDxfId="558" dataDxfId="557" headerRowCellStyle="Comma 87" dataCellStyle="Comma 87"/>
    <tableColumn id="3" xr3:uid="{00000000-0010-0000-0000-000003000000}" name="Column3" headerRowDxfId="556" dataDxfId="555" headerRowCellStyle="Comma" dataCellStyle="Comma 95"/>
    <tableColumn id="4" xr3:uid="{00000000-0010-0000-0000-000004000000}" name="Column4" headerRowDxfId="554" dataDxfId="553" headerRowCellStyle="Comma 84" dataCellStyle="Comma 84">
      <calculatedColumnFormula>Table234[[#This Row],[Column3]]-Table234[[#This Row],[Column2]]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9000000}" name="Table16" displayName="Table16" ref="A3:D252" headerRowCount="0" totalsRowShown="0" headerRowDxfId="427" dataDxfId="426" tableBorderDxfId="425" headerRowCellStyle="Comma 23">
  <sortState xmlns:xlrd2="http://schemas.microsoft.com/office/spreadsheetml/2017/richdata2" ref="A3:D252">
    <sortCondition descending="1" ref="D3:D252"/>
  </sortState>
  <tableColumns count="4">
    <tableColumn id="1" xr3:uid="{00000000-0010-0000-0900-000001000000}" name="Column1" headerRowDxfId="424" dataDxfId="423" headerRowCellStyle="Comma 23" dataCellStyle="Comma 23"/>
    <tableColumn id="2" xr3:uid="{00000000-0010-0000-0900-000002000000}" name="Column2" headerRowDxfId="422" dataDxfId="421" headerRowCellStyle="Comma 23" dataCellStyle="Comma 87"/>
    <tableColumn id="3" xr3:uid="{00000000-0010-0000-0900-000003000000}" name="Column3" headerRowDxfId="420" dataDxfId="419" headerRowCellStyle="Comma 23" dataCellStyle="Comma 87"/>
    <tableColumn id="4" xr3:uid="{00000000-0010-0000-0900-000004000000}" name="Column4" headerRowDxfId="418" dataDxfId="417" headerRowCellStyle="Comma" dataCellStyle="Comma">
      <calculatedColumnFormula>B3-C3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B000000}" name="Table23" displayName="Table23" ref="A4:I149" headerRowCount="0" totalsRowShown="0" headerRowDxfId="416" dataDxfId="415" tableBorderDxfId="414" headerRowCellStyle="Comma" dataCellStyle="Comma">
  <tableColumns count="9">
    <tableColumn id="1" xr3:uid="{00000000-0010-0000-0B00-000001000000}" name="Column1" headerRowDxfId="413" dataDxfId="412" totalsRowDxfId="411" dataCellStyle="Comma 73"/>
    <tableColumn id="2" xr3:uid="{00000000-0010-0000-0B00-000002000000}" name="Column2" headerRowDxfId="410" dataDxfId="409" totalsRowDxfId="408" headerRowCellStyle="Comma 23" dataCellStyle="Comma 94"/>
    <tableColumn id="3" xr3:uid="{00000000-0010-0000-0B00-000003000000}" name="Column3" headerRowDxfId="407" dataDxfId="406" totalsRowDxfId="405" headerRowCellStyle="Comma" dataCellStyle="Comma">
      <calculatedColumnFormula>(B4/$B$149)*100</calculatedColumnFormula>
    </tableColumn>
    <tableColumn id="4" xr3:uid="{00000000-0010-0000-0B00-000004000000}" name="Column4" headerRowDxfId="404" dataDxfId="403" totalsRowDxfId="402" headerRowCellStyle="Comma 23" dataCellStyle="Comma 94"/>
    <tableColumn id="5" xr3:uid="{00000000-0010-0000-0B00-000005000000}" name="Column5" headerRowDxfId="401" dataDxfId="400" totalsRowDxfId="399" headerRowCellStyle="Comma" dataCellStyle="Comma">
      <calculatedColumnFormula>(D4/$D$149)*100</calculatedColumnFormula>
    </tableColumn>
    <tableColumn id="6" xr3:uid="{00000000-0010-0000-0B00-000006000000}" name="Column6" headerRowDxfId="398" dataDxfId="397" totalsRowDxfId="396" headerRowCellStyle="Comma 23" dataCellStyle="Comma 94"/>
    <tableColumn id="7" xr3:uid="{00000000-0010-0000-0B00-000007000000}" name="Column7" headerRowDxfId="395" dataDxfId="394" totalsRowDxfId="393" headerRowCellStyle="Comma" dataCellStyle="Comma">
      <calculatedColumnFormula>(F4/$F$149)*100</calculatedColumnFormula>
    </tableColumn>
    <tableColumn id="8" xr3:uid="{00000000-0010-0000-0B00-000008000000}" name="Column8" headerRowDxfId="392" dataDxfId="391" totalsRowDxfId="390" headerRowCellStyle="Comma" dataCellStyle="Comma">
      <calculatedColumnFormula>((F4/D4)-1)*100</calculatedColumnFormula>
    </tableColumn>
    <tableColumn id="9" xr3:uid="{00000000-0010-0000-0B00-000009000000}" name="Column9" headerRowDxfId="389" dataDxfId="388" totalsRowDxfId="38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A000000}" name="Table2237" displayName="Table2237" ref="A4:I189" headerRowCount="0" totalsRowCount="1" headerRowDxfId="386" dataDxfId="385" totalsRowDxfId="383" tableBorderDxfId="384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0000000-0010-0000-0A00-000001000000}" name="Column1" totalsRowLabel="Total" headerRowDxfId="382" dataDxfId="381" totalsRowDxfId="13"/>
    <tableColumn id="2" xr3:uid="{00000000-0010-0000-0A00-000002000000}" name="Column2" totalsRowFunction="custom" headerRowDxfId="380" dataDxfId="379" totalsRowDxfId="12" headerRowCellStyle="Comma" dataCellStyle="Comma 94">
      <totalsRowFormula>SUM(Table2237[Column2])</totalsRowFormula>
    </tableColumn>
    <tableColumn id="3" xr3:uid="{00000000-0010-0000-0A00-000003000000}" name="Column3" totalsRowFunction="sum" headerRowDxfId="378" dataDxfId="377" totalsRowDxfId="11" headerRowCellStyle="Comma" dataCellStyle="Comma">
      <calculatedColumnFormula>(B4/$B$189)*100</calculatedColumnFormula>
    </tableColumn>
    <tableColumn id="4" xr3:uid="{00000000-0010-0000-0A00-000004000000}" name="Column4" totalsRowFunction="custom" headerRowDxfId="376" dataDxfId="375" totalsRowDxfId="10" headerRowCellStyle="Comma" dataCellStyle="Comma 10 10 2 2 2 2 2 2 2 2">
      <totalsRowFormula>SUM(Table2237[Column4])</totalsRowFormula>
    </tableColumn>
    <tableColumn id="5" xr3:uid="{00000000-0010-0000-0A00-000005000000}" name="Column5" totalsRowFunction="sum" headerRowDxfId="374" dataDxfId="373" totalsRowDxfId="9" headerRowCellStyle="Comma" dataCellStyle="Comma">
      <calculatedColumnFormula>(D4/$D$189)*100</calculatedColumnFormula>
    </tableColumn>
    <tableColumn id="6" xr3:uid="{00000000-0010-0000-0A00-000006000000}" name="Column6" totalsRowFunction="custom" headerRowDxfId="372" dataDxfId="371" totalsRowDxfId="8" headerRowCellStyle="Comma" dataCellStyle="Comma 10 10 2 2 2 2 2 2 2 2">
      <totalsRowFormula>SUM(Table2237[Column6])</totalsRowFormula>
    </tableColumn>
    <tableColumn id="7" xr3:uid="{00000000-0010-0000-0A00-000007000000}" name="Column7" totalsRowFunction="sum" headerRowDxfId="370" dataDxfId="369" totalsRowDxfId="7" headerRowCellStyle="Comma" dataCellStyle="Comma">
      <calculatedColumnFormula>(F4/$F$189)*100</calculatedColumnFormula>
    </tableColumn>
    <tableColumn id="8" xr3:uid="{00000000-0010-0000-0A00-000008000000}" name="Column8" totalsRowFunction="custom" headerRowDxfId="368" dataDxfId="367" totalsRowDxfId="6" headerRowCellStyle="Comma" dataCellStyle="Comma">
      <calculatedColumnFormula>((F4/D4)-1)*100</calculatedColumnFormula>
      <totalsRowFormula>((F189/D189)-1)*100</totalsRowFormula>
    </tableColumn>
    <tableColumn id="9" xr3:uid="{00000000-0010-0000-0A00-000009000000}" name="Column9" totalsRowFunction="custom" headerRowDxfId="366" dataDxfId="365" totalsRowDxfId="5" headerRowCellStyle="Comma" dataCellStyle="Comma">
      <calculatedColumnFormula>((F4/B4)-1)*100</calculatedColumnFormula>
      <totalsRowFormula>((F189/B189)-1)*100</totalsRow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C000000}" name="Table24" displayName="Table24" ref="A4:L267" headerRowCount="0" totalsRowShown="0" headerRowDxfId="364" dataDxfId="363" tableBorderDxfId="362" headerRowCellStyle="Comma" dataCellStyle="Comma">
  <sortState xmlns:xlrd2="http://schemas.microsoft.com/office/spreadsheetml/2017/richdata2" ref="A4:L267">
    <sortCondition descending="1" ref="H4:H267"/>
  </sortState>
  <tableColumns count="12">
    <tableColumn id="1" xr3:uid="{00000000-0010-0000-0C00-000001000000}" name="Column1" headerRowDxfId="361" dataDxfId="360" dataCellStyle="Comma 23"/>
    <tableColumn id="2" xr3:uid="{00000000-0010-0000-0C00-000002000000}" name="Column2" headerRowDxfId="359" dataDxfId="358" headerRowCellStyle="Comma 23" dataCellStyle="Comma 95"/>
    <tableColumn id="3" xr3:uid="{00000000-0010-0000-0C00-000003000000}" name="Column3" headerRowDxfId="357" dataDxfId="356" headerRowCellStyle="Comma" dataCellStyle="Comma"/>
    <tableColumn id="4" xr3:uid="{00000000-0010-0000-0C00-000004000000}" name="Column4" headerRowDxfId="355" dataDxfId="354" headerRowCellStyle="Comma 23" dataCellStyle="Comma 95"/>
    <tableColumn id="5" xr3:uid="{00000000-0010-0000-0C00-000005000000}" name="Column5" headerRowDxfId="353" dataDxfId="352" headerRowCellStyle="Comma" dataCellStyle="Comma"/>
    <tableColumn id="7" xr3:uid="{00000000-0010-0000-0C00-000007000000}" name="Column7" headerRowDxfId="351" dataDxfId="350" headerRowCellStyle="Comma" dataCellStyle="Comma 95"/>
    <tableColumn id="6" xr3:uid="{00000000-0010-0000-0C00-000006000000}" name="Column6" headerRowDxfId="349" dataDxfId="348" headerRowCellStyle="Comma" dataCellStyle="Comma 95"/>
    <tableColumn id="11" xr3:uid="{00000000-0010-0000-0C00-00000B000000}" name="Column11" headerRowDxfId="347" dataDxfId="346" headerRowCellStyle="Comma 23" dataCellStyle="Comma 95"/>
    <tableColumn id="10" xr3:uid="{00000000-0010-0000-0C00-00000A000000}" name="Column10" headerRowDxfId="345" dataDxfId="344" headerRowCellStyle="Comma 23" dataCellStyle="Comma">
      <calculatedColumnFormula>(F4/$H$267)*100</calculatedColumnFormula>
    </tableColumn>
    <tableColumn id="12" xr3:uid="{00000000-0010-0000-0C00-00000C000000}" name="Column12" headerRowDxfId="343" dataDxfId="342" headerRowCellStyle="Comma 23" dataCellStyle="Comma">
      <calculatedColumnFormula>(G4/$H$267)*100</calculatedColumnFormula>
    </tableColumn>
    <tableColumn id="8" xr3:uid="{00000000-0010-0000-0C00-000008000000}" name="Column8" headerRowDxfId="341" dataDxfId="340" headerRowCellStyle="Comma" dataCellStyle="Comma"/>
    <tableColumn id="9" xr3:uid="{00000000-0010-0000-0C00-000009000000}" name="Column9" headerRowDxfId="339" dataDxfId="338" headerRowCellStyle="Comma" dataCellStyle="Comma">
      <calculatedColumnFormula>((H4/B4)-1)*100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D000000}" name="Table25" displayName="Table25" ref="A4:I227" headerRowCount="0" totalsRowShown="0" headerRowDxfId="337" dataDxfId="336" tableBorderDxfId="335" headerRowCellStyle="Comma" dataCellStyle="Comma">
  <sortState xmlns:xlrd2="http://schemas.microsoft.com/office/spreadsheetml/2017/richdata2" ref="A4:I227">
    <sortCondition descending="1" ref="G4:G227"/>
  </sortState>
  <tableColumns count="9">
    <tableColumn id="1" xr3:uid="{00000000-0010-0000-0D00-000001000000}" name="Column1" headerRowDxfId="334" dataDxfId="333"/>
    <tableColumn id="2" xr3:uid="{00000000-0010-0000-0D00-000002000000}" name="Column2" headerRowDxfId="332" dataDxfId="331" headerRowCellStyle="Comma" dataCellStyle="Comma 93"/>
    <tableColumn id="3" xr3:uid="{00000000-0010-0000-0D00-000003000000}" name="Column3" headerRowDxfId="330" dataDxfId="329" headerRowCellStyle="Comma" dataCellStyle="Comma"/>
    <tableColumn id="4" xr3:uid="{00000000-0010-0000-0D00-000004000000}" name="Column4" headerRowDxfId="328" dataDxfId="327" headerRowCellStyle="Comma" dataCellStyle="Comma 93"/>
    <tableColumn id="5" xr3:uid="{00000000-0010-0000-0D00-000005000000}" name="Column5" headerRowDxfId="326" dataDxfId="325" headerRowCellStyle="Comma" dataCellStyle="Comma"/>
    <tableColumn id="6" xr3:uid="{00000000-0010-0000-0D00-000006000000}" name="Column6" headerRowDxfId="324" dataDxfId="323" headerRowCellStyle="Comma" dataCellStyle="Comma 93"/>
    <tableColumn id="7" xr3:uid="{00000000-0010-0000-0D00-000007000000}" name="Column7" headerRowDxfId="322" dataDxfId="321" headerRowCellStyle="Comma" dataCellStyle="Comma"/>
    <tableColumn id="8" xr3:uid="{00000000-0010-0000-0D00-000008000000}" name="Column8" headerRowDxfId="320" dataDxfId="319" headerRowCellStyle="Comma" dataCellStyle="Comma">
      <calculatedColumnFormula>((F4/D4)-1)*100</calculatedColumnFormula>
    </tableColumn>
    <tableColumn id="9" xr3:uid="{00000000-0010-0000-0D00-000009000000}" name="Column9" headerRowDxfId="318" dataDxfId="31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E000000}" name="Table26" displayName="Table26" ref="A4:I267" headerRowCount="0" totalsRowShown="0" headerRowDxfId="316" dataDxfId="315" tableBorderDxfId="314" dataCellStyle="Comma">
  <sortState xmlns:xlrd2="http://schemas.microsoft.com/office/spreadsheetml/2017/richdata2" ref="A4:I267">
    <sortCondition descending="1" ref="G4:G267"/>
  </sortState>
  <tableColumns count="9">
    <tableColumn id="1" xr3:uid="{00000000-0010-0000-0E00-000001000000}" name="Column1" headerRowDxfId="313" dataDxfId="312" headerRowCellStyle="Comma" dataCellStyle="Comma 72 2"/>
    <tableColumn id="2" xr3:uid="{00000000-0010-0000-0E00-000002000000}" name="Column2" headerRowDxfId="311" dataDxfId="310" headerRowCellStyle="Comma" dataCellStyle="Comma 95"/>
    <tableColumn id="3" xr3:uid="{00000000-0010-0000-0E00-000003000000}" name="Column3" headerRowDxfId="309" dataDxfId="308" headerRowCellStyle="Comma" dataCellStyle="Comma"/>
    <tableColumn id="4" xr3:uid="{00000000-0010-0000-0E00-000004000000}" name="Column4" headerRowDxfId="307" dataDxfId="306" headerRowCellStyle="Comma" dataCellStyle="Comma 95"/>
    <tableColumn id="5" xr3:uid="{00000000-0010-0000-0E00-000005000000}" name="Column5" headerRowDxfId="305" dataDxfId="304" headerRowCellStyle="Comma" dataCellStyle="Comma"/>
    <tableColumn id="6" xr3:uid="{00000000-0010-0000-0E00-000006000000}" name="Column6" headerRowDxfId="303" dataDxfId="302" headerRowCellStyle="Comma" dataCellStyle="Comma 95"/>
    <tableColumn id="7" xr3:uid="{00000000-0010-0000-0E00-000007000000}" name="Column7" headerRowDxfId="301" dataDxfId="300" headerRowCellStyle="Comma" dataCellStyle="Comma"/>
    <tableColumn id="8" xr3:uid="{00000000-0010-0000-0E00-000008000000}" name="Column8" headerRowDxfId="299" dataDxfId="298" headerRowCellStyle="Comma" dataCellStyle="Comma">
      <calculatedColumnFormula>((F4/D4)-1)*100</calculatedColumnFormula>
    </tableColumn>
    <tableColumn id="9" xr3:uid="{00000000-0010-0000-0E00-000009000000}" name="Column9" headerRowDxfId="297" dataDxfId="296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F000000}" name="Table6" displayName="Table6" ref="A2:F47" totalsRowShown="0" headerRowDxfId="295" dataDxfId="293" headerRowBorderDxfId="294" tableBorderDxfId="292" dataCellStyle="Comma 95">
  <sortState xmlns:xlrd2="http://schemas.microsoft.com/office/spreadsheetml/2017/richdata2" ref="A3:F47">
    <sortCondition descending="1" ref="F3:F47"/>
  </sortState>
  <tableColumns count="6">
    <tableColumn id="1" xr3:uid="{00000000-0010-0000-0F00-000001000000}" name="Partner \ SITC" dataDxfId="291" totalsRowDxfId="290" dataCellStyle="Normal 8"/>
    <tableColumn id="2" xr3:uid="{00000000-0010-0000-0F00-000002000000}" name="034:Fish" dataDxfId="289" totalsRowDxfId="288" dataCellStyle="Comma 95"/>
    <tableColumn id="3" xr3:uid="{00000000-0010-0000-0F00-000003000000}" name="971:Non-monetary gold" dataDxfId="287" totalsRowDxfId="286" dataCellStyle="Comma 95"/>
    <tableColumn id="4" xr3:uid="{00000000-0010-0000-0F00-000004000000}" name="682:Copper and article of copper" dataDxfId="285" totalsRowDxfId="284" dataCellStyle="Comma 95"/>
    <tableColumn id="5" xr3:uid="{00000000-0010-0000-0F00-000005000000}" name="334:Petroleum oils " dataDxfId="283" totalsRowDxfId="282" dataCellStyle="Comma 95"/>
    <tableColumn id="6" xr3:uid="{00000000-0010-0000-0F00-000006000000}" name="667:Precious stones (diamonds)" dataDxfId="281" totalsRowDxfId="280" dataCellStyle="Comma 95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0000000}" name="Table17" displayName="Table17" ref="A2:F22" totalsRowShown="0" headerRowDxfId="279" dataDxfId="278" tableBorderDxfId="277" dataCellStyle="Comma 10 10 2 2 2 2 2 2 2 2">
  <sortState xmlns:xlrd2="http://schemas.microsoft.com/office/spreadsheetml/2017/richdata2" ref="A3:F22">
    <sortCondition descending="1" ref="D3:D22"/>
  </sortState>
  <tableColumns count="6">
    <tableColumn id="1" xr3:uid="{00000000-0010-0000-1000-000001000000}" name="Partner \ SITC" dataDxfId="276"/>
    <tableColumn id="2" xr3:uid="{00000000-0010-0000-1000-000002000000}" name="682:Copper and articles of copper" dataDxfId="275" dataCellStyle="Comma 10 10 2 2 2 2 2 2 2 2"/>
    <tableColumn id="3" xr3:uid="{00000000-0010-0000-1000-000003000000}" name="334:Petroleum oils" dataDxfId="274" dataCellStyle="Comma 10 10 2 2 2 2 2 2 2 2"/>
    <tableColumn id="4" xr3:uid="{00000000-0010-0000-1000-000004000000}" name="667:Precious stones (diamonds)" dataDxfId="273" dataCellStyle="Comma 10 10 2 2 2 2 2 2 2 2"/>
    <tableColumn id="5" xr3:uid="{00000000-0010-0000-1000-000005000000}" name="562:Fertilizers" dataDxfId="272" dataCellStyle="Comma 10 10 2 2 2 2 2 2 2 2"/>
    <tableColumn id="6" xr3:uid="{00000000-0010-0000-1000-000006000000}" name="625:Rubber tyres" dataDxfId="271" dataCellStyle="Comma 10 10 2 2 2 2 2 2 2 2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11000000}" name="Table5" displayName="Table5" ref="A2:F52" totalsRowShown="0" headerRowDxfId="270" dataDxfId="269" tableBorderDxfId="268" dataCellStyle="Comma 93">
  <sortState xmlns:xlrd2="http://schemas.microsoft.com/office/spreadsheetml/2017/richdata2" ref="A3:F52">
    <sortCondition descending="1" ref="F3:F52"/>
  </sortState>
  <tableColumns count="6">
    <tableColumn id="1" xr3:uid="{00000000-0010-0000-1100-000001000000}" name="Partner \ SITC" dataDxfId="267"/>
    <tableColumn id="2" xr3:uid="{00000000-0010-0000-1100-000002000000}" name="334:Petroleum oils " dataDxfId="266" dataCellStyle="Comma 93"/>
    <tableColumn id="3" xr3:uid="{00000000-0010-0000-1100-000003000000}" name="782:Motor vehicles for the transport of goods" dataDxfId="265" dataCellStyle="Comma 93"/>
    <tableColumn id="4" xr3:uid="{00000000-0010-0000-1100-000004000000}" name="284:Nickel ores and concentrates" dataDxfId="264" dataCellStyle="Comma 93"/>
    <tableColumn id="5" xr3:uid="{00000000-0010-0000-1100-000005000000}" name="667:Precious stones (diamonds)" dataDxfId="263" dataCellStyle="Comma 93"/>
    <tableColumn id="6" xr3:uid="{00000000-0010-0000-1100-000006000000}" name="723:Civil engineering and contractors' equipment" dataDxfId="262" dataCellStyle="Comma 93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2000000}" name="Table30" displayName="Table30" ref="A4:I13" headerRowCount="0" totalsRowShown="0" headerRowDxfId="261" dataDxfId="260" tableBorderDxfId="259" headerRowCellStyle="Comma" dataCellStyle="Comma">
  <tableColumns count="9">
    <tableColumn id="1" xr3:uid="{00000000-0010-0000-1200-000001000000}" name="Column1" headerRowDxfId="258" dataDxfId="257" headerRowCellStyle="Comma" dataCellStyle="Comma"/>
    <tableColumn id="2" xr3:uid="{00000000-0010-0000-1200-000002000000}" name="Column2" headerRowDxfId="256" dataDxfId="255" headerRowCellStyle="Comma" dataCellStyle="Comma 95"/>
    <tableColumn id="3" xr3:uid="{00000000-0010-0000-1200-000003000000}" name="Column3" headerRowDxfId="254" dataDxfId="253" headerRowCellStyle="Comma" dataCellStyle="Comma"/>
    <tableColumn id="4" xr3:uid="{00000000-0010-0000-1200-000004000000}" name="Column4" headerRowDxfId="252" dataDxfId="251" headerRowCellStyle="Comma" dataCellStyle="Comma 95"/>
    <tableColumn id="5" xr3:uid="{00000000-0010-0000-1200-000005000000}" name="Column5" headerRowDxfId="250" dataDxfId="249" headerRowCellStyle="Comma" dataCellStyle="Comma"/>
    <tableColumn id="6" xr3:uid="{00000000-0010-0000-1200-000006000000}" name="Column6" headerRowDxfId="248" dataDxfId="247" headerRowCellStyle="Comma" dataCellStyle="Comma 95"/>
    <tableColumn id="7" xr3:uid="{00000000-0010-0000-1200-000007000000}" name="Column7" headerRowDxfId="246" dataDxfId="245" headerRowCellStyle="Comma" dataCellStyle="Comma"/>
    <tableColumn id="8" xr3:uid="{00000000-0010-0000-1200-000008000000}" name="Column8" headerRowDxfId="244" dataDxfId="243" headerRowCellStyle="Comma" dataCellStyle="Comma">
      <calculatedColumnFormula>((F4/D4)-1)*100</calculatedColumnFormula>
    </tableColumn>
    <tableColumn id="9" xr3:uid="{00000000-0010-0000-1200-000009000000}" name="Column9" headerRowDxfId="242" dataDxfId="241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01000000}" name="Table736" displayName="Table736" ref="F11:I275" headerRowCount="0" totalsRowShown="0" headerRowDxfId="552" dataDxfId="551" tableBorderDxfId="550" headerRowCellStyle="Comma" dataCellStyle="Comma">
  <sortState xmlns:xlrd2="http://schemas.microsoft.com/office/spreadsheetml/2017/richdata2" ref="F11:I275">
    <sortCondition descending="1" ref="I11:I275"/>
  </sortState>
  <tableColumns count="4">
    <tableColumn id="1" xr3:uid="{00000000-0010-0000-0100-000001000000}" name="Column1" headerRowDxfId="549" dataDxfId="548" dataCellStyle="Comma"/>
    <tableColumn id="2" xr3:uid="{00000000-0010-0000-0100-000002000000}" name="Column2" headerRowDxfId="547" dataDxfId="546" headerRowCellStyle="Comma 87" dataCellStyle="Comma"/>
    <tableColumn id="3" xr3:uid="{00000000-0010-0000-0100-000003000000}" name="Column3" headerRowDxfId="545" dataDxfId="544" headerRowCellStyle="Comma 2" dataCellStyle="Comma"/>
    <tableColumn id="4" xr3:uid="{00000000-0010-0000-0100-000004000000}" name="Column4" headerRowDxfId="543" dataDxfId="542" headerRowCellStyle="Comma 84" dataCellStyle="Comma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13000000}" name="Table7" displayName="Table7" ref="A2:J266" totalsRowShown="0" headerRowDxfId="240" dataDxfId="239" totalsRowDxfId="237" tableBorderDxfId="238" dataCellStyle="Comma">
  <sortState xmlns:xlrd2="http://schemas.microsoft.com/office/spreadsheetml/2017/richdata2" ref="A3:J266">
    <sortCondition descending="1" ref="C3:C266"/>
  </sortState>
  <tableColumns count="10">
    <tableColumn id="1" xr3:uid="{00000000-0010-0000-1300-000001000000}" name="SITC \ Partner" dataDxfId="236" totalsRowDxfId="235"/>
    <tableColumn id="2" xr3:uid="{00000000-0010-0000-1300-000002000000}" name="BRIC" dataDxfId="234" totalsRowDxfId="233" dataCellStyle="Comma"/>
    <tableColumn id="3" xr3:uid="{00000000-0010-0000-1300-000003000000}" name="COMESA" dataDxfId="232" totalsRowDxfId="231" dataCellStyle="Comma"/>
    <tableColumn id="4" xr3:uid="{00000000-0010-0000-1300-000004000000}" name="COMESA excl. SADC" dataDxfId="230" totalsRowDxfId="229" dataCellStyle="Comma"/>
    <tableColumn id="5" xr3:uid="{00000000-0010-0000-1300-000005000000}" name="EFTA" dataDxfId="228" totalsRowDxfId="227" dataCellStyle="Comma"/>
    <tableColumn id="6" xr3:uid="{00000000-0010-0000-1300-000006000000}" name="EU" dataDxfId="226" totalsRowDxfId="225" dataCellStyle="Comma"/>
    <tableColumn id="7" xr3:uid="{00000000-0010-0000-1300-000007000000}" name="SACU" dataDxfId="224" totalsRowDxfId="223" dataCellStyle="Comma"/>
    <tableColumn id="8" xr3:uid="{00000000-0010-0000-1300-000008000000}" name="SADC excl. SACU" dataDxfId="222" totalsRowDxfId="221" dataCellStyle="Comma"/>
    <tableColumn id="9" xr3:uid="{00000000-0010-0000-1300-000009000000}" name="MERCOSUR" dataDxfId="220" totalsRowDxfId="219" dataCellStyle="Comma"/>
    <tableColumn id="10" xr3:uid="{00000000-0010-0000-1300-00000A000000}" name="OECD" dataDxfId="218" totalsRowDxfId="217" dataCellStyle="Comma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4000000}" name="Table32" displayName="Table32" ref="A4:I13" headerRowCount="0" totalsRowShown="0" headerRowDxfId="216" dataDxfId="215" tableBorderDxfId="214" headerRowCellStyle="Comma">
  <tableColumns count="9">
    <tableColumn id="1" xr3:uid="{00000000-0010-0000-1400-000001000000}" name="Column1" headerRowDxfId="213" dataDxfId="212" headerRowCellStyle="Comma" dataCellStyle="Comma"/>
    <tableColumn id="2" xr3:uid="{00000000-0010-0000-1400-000002000000}" name="Column2" headerRowDxfId="211" dataDxfId="210" headerRowCellStyle="Comma" dataCellStyle="Comma 95"/>
    <tableColumn id="3" xr3:uid="{00000000-0010-0000-1400-000003000000}" name="Column3" headerRowDxfId="209" dataDxfId="208" headerRowCellStyle="Comma" dataCellStyle="Comma"/>
    <tableColumn id="4" xr3:uid="{00000000-0010-0000-1400-000004000000}" name="Column4" headerRowDxfId="207" dataDxfId="206" headerRowCellStyle="Comma" dataCellStyle="Comma 95"/>
    <tableColumn id="5" xr3:uid="{00000000-0010-0000-1400-000005000000}" name="Column5" headerRowDxfId="205" dataDxfId="204" headerRowCellStyle="Comma" dataCellStyle="Comma"/>
    <tableColumn id="6" xr3:uid="{00000000-0010-0000-1400-000006000000}" name="Column6" headerRowDxfId="203" dataDxfId="202" headerRowCellStyle="Comma" dataCellStyle="Comma 95"/>
    <tableColumn id="7" xr3:uid="{00000000-0010-0000-1400-000007000000}" name="Column7" headerRowDxfId="201" dataDxfId="200" headerRowCellStyle="Comma" dataCellStyle="Comma"/>
    <tableColumn id="8" xr3:uid="{00000000-0010-0000-1400-000008000000}" name="Column8" headerRowDxfId="199" dataDxfId="198" headerRowCellStyle="Comma" dataCellStyle="Comma">
      <calculatedColumnFormula>((F4/D4)-1)*100</calculatedColumnFormula>
    </tableColumn>
    <tableColumn id="9" xr3:uid="{00000000-0010-0000-1400-000009000000}" name="Column9" headerRowDxfId="197" dataDxfId="196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15000000}" name="Table8" displayName="Table8" ref="A2:J266" totalsRowShown="0" headerRowDxfId="195" dataDxfId="194" totalsRowDxfId="192" tableBorderDxfId="193" dataCellStyle="Comma 99">
  <sortState xmlns:xlrd2="http://schemas.microsoft.com/office/spreadsheetml/2017/richdata2" ref="A3:J266">
    <sortCondition descending="1" ref="C3:C266"/>
  </sortState>
  <tableColumns count="10">
    <tableColumn id="1" xr3:uid="{00000000-0010-0000-1500-000001000000}" name="SITC \ Partner" dataDxfId="191" totalsRowDxfId="190"/>
    <tableColumn id="2" xr3:uid="{00000000-0010-0000-1500-000002000000}" name="BRIC" dataDxfId="189" totalsRowDxfId="188" dataCellStyle="Comma 99"/>
    <tableColumn id="3" xr3:uid="{00000000-0010-0000-1500-000003000000}" name="COMESA" dataDxfId="187" totalsRowDxfId="186" dataCellStyle="Comma 99"/>
    <tableColumn id="4" xr3:uid="{00000000-0010-0000-1500-000004000000}" name="COMESA excl. SADC" dataDxfId="185" totalsRowDxfId="184" dataCellStyle="Comma 99"/>
    <tableColumn id="5" xr3:uid="{00000000-0010-0000-1500-000005000000}" name="EFTA" dataDxfId="183" totalsRowDxfId="182" dataCellStyle="Comma 99"/>
    <tableColumn id="6" xr3:uid="{00000000-0010-0000-1500-000006000000}" name="EU" dataDxfId="181" totalsRowDxfId="180" dataCellStyle="Comma 99"/>
    <tableColumn id="7" xr3:uid="{00000000-0010-0000-1500-000007000000}" name="SACU" dataDxfId="179" totalsRowDxfId="178" dataCellStyle="Comma 99"/>
    <tableColumn id="8" xr3:uid="{00000000-0010-0000-1500-000008000000}" name="SADC excl. SACU" dataDxfId="177" totalsRowDxfId="176" dataCellStyle="Comma 99"/>
    <tableColumn id="9" xr3:uid="{00000000-0010-0000-1500-000009000000}" name="MERCOSUR" dataDxfId="175" totalsRowDxfId="174" dataCellStyle="Comma 99"/>
    <tableColumn id="10" xr3:uid="{00000000-0010-0000-1500-00000A000000}" name="OECD" dataDxfId="173" totalsRowDxfId="172" dataCellStyle="Comma 99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6000000}" name="Table34" displayName="Table34" ref="A4:I8" headerRowCount="0" totalsRowShown="0" headerRowDxfId="171" dataDxfId="170" tableBorderDxfId="169">
  <tableColumns count="9">
    <tableColumn id="1" xr3:uid="{00000000-0010-0000-1600-000001000000}" name="Column1" headerRowDxfId="168" dataDxfId="167" headerRowCellStyle="Comma" dataCellStyle="Comma"/>
    <tableColumn id="2" xr3:uid="{00000000-0010-0000-1600-000002000000}" name="Column2" headerRowDxfId="166" dataDxfId="165" headerRowCellStyle="Comma" dataCellStyle="Comma 85"/>
    <tableColumn id="3" xr3:uid="{00000000-0010-0000-1600-000003000000}" name="Column3" headerRowDxfId="164" dataDxfId="163" headerRowCellStyle="Comma" dataCellStyle="Comma"/>
    <tableColumn id="4" xr3:uid="{00000000-0010-0000-1600-000004000000}" name="Column4" headerRowDxfId="162" dataDxfId="161" headerRowCellStyle="Comma" dataCellStyle="Comma 85"/>
    <tableColumn id="5" xr3:uid="{00000000-0010-0000-1600-000005000000}" name="Column5" headerRowDxfId="160" dataDxfId="159" headerRowCellStyle="Comma" dataCellStyle="Comma"/>
    <tableColumn id="6" xr3:uid="{00000000-0010-0000-1600-000006000000}" name="Column6" headerRowDxfId="158" dataDxfId="157" headerRowCellStyle="Comma" dataCellStyle="Comma 85"/>
    <tableColumn id="7" xr3:uid="{00000000-0010-0000-1600-000007000000}" name="Column7" headerRowDxfId="156" dataDxfId="155" headerRowCellStyle="Comma" dataCellStyle="Comma"/>
    <tableColumn id="8" xr3:uid="{00000000-0010-0000-1600-000008000000}" name="Column8" headerRowDxfId="154" dataDxfId="153" headerRowCellStyle="Comma" dataCellStyle="Comma"/>
    <tableColumn id="9" xr3:uid="{00000000-0010-0000-1600-000009000000}" name="Column9" headerRowDxfId="152" dataDxfId="151" headerRowCellStyle="Comma" dataCellStyle="Comma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7000000}" name="Table18" displayName="Table18" ref="A4:D268" totalsRowShown="0" headerRowDxfId="150" dataDxfId="149" tableBorderDxfId="148" dataCellStyle="Comma 99">
  <autoFilter ref="A4:D268" xr:uid="{00000000-0009-0000-0100-000012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700-000001000000}" name="Period" dataDxfId="147"/>
    <tableColumn id="2" xr3:uid="{00000000-0010-0000-1700-000002000000}" name="Feb" dataDxfId="146" dataCellStyle="Comma 99"/>
    <tableColumn id="3" xr3:uid="{00000000-0010-0000-1700-000003000000}" name="Jan" dataDxfId="145" dataCellStyle="Comma 99"/>
    <tableColumn id="4" xr3:uid="{00000000-0010-0000-1700-000004000000}" name="Feb " dataDxfId="144" dataCellStyle="Comma 99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8000000}" name="Table20" displayName="Table20" ref="K4:N268" totalsRowShown="0" headerRowDxfId="143" dataDxfId="142" tableBorderDxfId="141" dataCellStyle="Comma 99">
  <autoFilter ref="K4:N268" xr:uid="{00000000-0009-0000-0100-000014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800-000001000000}" name="Period" dataDxfId="140"/>
    <tableColumn id="2" xr3:uid="{00000000-0010-0000-1800-000002000000}" name="Feb" dataDxfId="139" dataCellStyle="Comma 99"/>
    <tableColumn id="3" xr3:uid="{00000000-0010-0000-1800-000003000000}" name="Jan" dataDxfId="138" dataCellStyle="Comma 99"/>
    <tableColumn id="4" xr3:uid="{00000000-0010-0000-1800-000004000000}" name="Feb " dataDxfId="137" dataCellStyle="Comma 99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9000000}" name="Table19" displayName="Table19" ref="F4:I268" totalsRowShown="0" headerRowDxfId="136" dataDxfId="135" tableBorderDxfId="134" dataCellStyle="Comma 99">
  <autoFilter ref="F4:I268" xr:uid="{00000000-0009-0000-0100-000013000000}">
    <filterColumn colId="0" hiddenButton="1"/>
    <filterColumn colId="1" hiddenButton="1"/>
    <filterColumn colId="2" hiddenButton="1"/>
    <filterColumn colId="3" hiddenButton="1"/>
  </autoFilter>
  <tableColumns count="4">
    <tableColumn id="1" xr3:uid="{00000000-0010-0000-1900-000001000000}" name="Period" dataDxfId="133"/>
    <tableColumn id="2" xr3:uid="{00000000-0010-0000-1900-000002000000}" name="Feb" dataDxfId="132" dataCellStyle="Comma 99"/>
    <tableColumn id="3" xr3:uid="{00000000-0010-0000-1900-000003000000}" name="Jan" dataDxfId="131" dataCellStyle="Comma 99"/>
    <tableColumn id="4" xr3:uid="{00000000-0010-0000-1900-000004000000}" name="Feb " dataDxfId="130" dataCellStyle="Comma 99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A000000}" name="Table38" displayName="Table38" ref="A4:I11" headerRowCount="0" totalsRowShown="0" headerRowDxfId="129" dataDxfId="128" tableBorderDxfId="127">
  <tableColumns count="9">
    <tableColumn id="1" xr3:uid="{00000000-0010-0000-1A00-000001000000}" name="Column1" headerRowDxfId="126" dataDxfId="125" headerRowCellStyle="Comma" dataCellStyle="Comma"/>
    <tableColumn id="2" xr3:uid="{00000000-0010-0000-1A00-000002000000}" name="Column2" headerRowDxfId="124" dataDxfId="123" headerRowCellStyle="Comma" dataCellStyle="Comma 72 2"/>
    <tableColumn id="3" xr3:uid="{00000000-0010-0000-1A00-000003000000}" name="Column3" headerRowDxfId="122" dataDxfId="121" headerRowCellStyle="Comma" dataCellStyle="Comma">
      <calculatedColumnFormula>(B4/$B$11)*100</calculatedColumnFormula>
    </tableColumn>
    <tableColumn id="4" xr3:uid="{00000000-0010-0000-1A00-000004000000}" name="Column4" headerRowDxfId="120" dataDxfId="119" headerRowCellStyle="Comma" dataCellStyle="Comma 72 2"/>
    <tableColumn id="5" xr3:uid="{00000000-0010-0000-1A00-000005000000}" name="Column5" headerRowDxfId="118" dataDxfId="117" headerRowCellStyle="Comma" dataCellStyle="Comma">
      <calculatedColumnFormula>(D4/$D$11)*100</calculatedColumnFormula>
    </tableColumn>
    <tableColumn id="6" xr3:uid="{00000000-0010-0000-1A00-000006000000}" name="Column6" headerRowDxfId="116" dataDxfId="115" headerRowCellStyle="Comma" dataCellStyle="Comma 72 2"/>
    <tableColumn id="7" xr3:uid="{00000000-0010-0000-1A00-000007000000}" name="Column7" headerRowDxfId="114" dataDxfId="113" headerRowCellStyle="Comma" dataCellStyle="Comma">
      <calculatedColumnFormula>(F4/$F$11)*100</calculatedColumnFormula>
    </tableColumn>
    <tableColumn id="8" xr3:uid="{00000000-0010-0000-1A00-000008000000}" name="Column8" headerRowDxfId="112" dataDxfId="111" headerRowCellStyle="Comma" dataCellStyle="Comma">
      <calculatedColumnFormula>((F4/D4)-1)*100</calculatedColumnFormula>
    </tableColumn>
    <tableColumn id="9" xr3:uid="{00000000-0010-0000-1A00-000009000000}" name="Column9" headerRowDxfId="110" dataDxfId="109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B931C17-A3F3-4887-AF38-9B72BA7682FF}" name="Table39" displayName="Table39" ref="A5:D268" headerRowCount="0" totalsRowShown="0" headerRowDxfId="108" dataDxfId="107" tableBorderDxfId="106" headerRowCellStyle="Comma 23">
  <tableColumns count="4">
    <tableColumn id="1" xr3:uid="{585F9B71-9097-46D5-86A4-5F6363C7ECBE}" name="Column1" headerRowDxfId="105" dataDxfId="104"/>
    <tableColumn id="2" xr3:uid="{F9ED3E07-D2CC-411C-B281-6D98576C99D2}" name="Column2" headerRowDxfId="103" dataDxfId="102" headerRowCellStyle="Comma 23" dataCellStyle="Comma 91"/>
    <tableColumn id="3" xr3:uid="{849D2DC0-D408-4E15-9DF3-9B818E0DD1E8}" name="Column3" headerRowDxfId="101" dataDxfId="100" headerRowCellStyle="Comma 23" dataCellStyle="Comma 91"/>
    <tableColumn id="4" xr3:uid="{75D1818B-DBF2-4236-B06D-8C8971602811}" name="Column4" headerRowDxfId="99" dataDxfId="98" headerRowCellStyle="Comma 23" dataCellStyle="Comma 91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B000000}" name="Table42" displayName="Table42" ref="A3:D7" headerRowCount="0" totalsRowShown="0" headerRowDxfId="97" dataDxfId="96" tableBorderDxfId="95" headerRowCellStyle="Comma 23">
  <tableColumns count="4">
    <tableColumn id="1" xr3:uid="{00000000-0010-0000-1B00-000001000000}" name="Column1" headerRowDxfId="94" dataDxfId="93"/>
    <tableColumn id="2" xr3:uid="{00000000-0010-0000-1B00-000002000000}" name="Column2" headerRowDxfId="92" dataDxfId="91" headerRowCellStyle="Comma 23" dataCellStyle="Comma 80"/>
    <tableColumn id="3" xr3:uid="{00000000-0010-0000-1B00-000003000000}" name="Column3" headerRowDxfId="90" dataDxfId="89" headerRowCellStyle="Comma 23" dataCellStyle="Comma 80"/>
    <tableColumn id="4" xr3:uid="{00000000-0010-0000-1B00-000004000000}" name="Column4" headerRowDxfId="88" dataDxfId="87" headerRowCellStyle="Comma 23" dataCellStyle="Comma 8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Table9" displayName="Table9" ref="A2:E14" totalsRowShown="0" headerRowDxfId="541" dataDxfId="539" headerRowBorderDxfId="540" tableBorderDxfId="538">
  <tableColumns count="5">
    <tableColumn id="1" xr3:uid="{00000000-0010-0000-0200-000001000000}" name="Period" dataDxfId="537"/>
    <tableColumn id="2" xr3:uid="{00000000-0010-0000-0200-000002000000}" name="Total Exports" dataDxfId="536" dataCellStyle="Comma 96"/>
    <tableColumn id="3" xr3:uid="{00000000-0010-0000-0200-000003000000}" name="Total Imports" dataDxfId="535" dataCellStyle="Comma 96"/>
    <tableColumn id="4" xr3:uid="{00000000-0010-0000-0200-000004000000}" name="Cumulative exports 2023" dataDxfId="534"/>
    <tableColumn id="5" xr3:uid="{00000000-0010-0000-0200-000005000000}" name="Cumulative imports 2023" dataDxfId="533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C000000}" name="Table43" displayName="Table43" ref="A3:D10" headerRowCount="0" totalsRowShown="0" headerRowDxfId="86" dataDxfId="85" tableBorderDxfId="84" headerRowCellStyle="Comma 23">
  <tableColumns count="4">
    <tableColumn id="1" xr3:uid="{00000000-0010-0000-1C00-000001000000}" name="Column1" headerRowDxfId="83" dataDxfId="82"/>
    <tableColumn id="2" xr3:uid="{00000000-0010-0000-1C00-000002000000}" name="Column2" headerRowDxfId="81" dataDxfId="80" headerRowCellStyle="Comma 23" dataCellStyle="Comma 91"/>
    <tableColumn id="3" xr3:uid="{00000000-0010-0000-1C00-000003000000}" name="Column3" headerRowDxfId="79" dataDxfId="78" headerRowCellStyle="Comma 23" dataCellStyle="Comma 91"/>
    <tableColumn id="4" xr3:uid="{00000000-0010-0000-1C00-000004000000}" name="Column4" headerRowDxfId="77" dataDxfId="76" headerRowCellStyle="Comma 23" dataCellStyle="Comma 91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D000000}" name="Table441038" displayName="Table441038" ref="A3:B18" headerRowCount="0" headerRowDxfId="75" dataDxfId="74" totalsRowDxfId="72" tableBorderDxfId="73">
  <sortState xmlns:xlrd2="http://schemas.microsoft.com/office/spreadsheetml/2017/richdata2" ref="A3:B18">
    <sortCondition descending="1" ref="B3:B18"/>
  </sortState>
  <tableColumns count="2">
    <tableColumn id="1" xr3:uid="{00000000-0010-0000-1D00-000001000000}" name="Column1" headerRowDxfId="71" dataDxfId="70"/>
    <tableColumn id="2" xr3:uid="{00000000-0010-0000-1D00-000002000000}" name="Column2" headerRowDxfId="69" dataDxfId="68" headerRowCellStyle="Comma 23" dataCellStyle="Comma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1E000000}" name="Table4511" displayName="Table4511" ref="D3:E22" headerRowCount="0" totalsRowShown="0" headerRowDxfId="67" dataDxfId="66" totalsRowDxfId="64" tableBorderDxfId="65" dataCellStyle="Comma">
  <sortState xmlns:xlrd2="http://schemas.microsoft.com/office/spreadsheetml/2017/richdata2" ref="D3:E22">
    <sortCondition descending="1" ref="E3:E22"/>
  </sortState>
  <tableColumns count="2">
    <tableColumn id="1" xr3:uid="{00000000-0010-0000-1E00-000001000000}" name="Column1" headerRowDxfId="63" dataDxfId="62" totalsRowDxfId="61" dataCellStyle="Comma"/>
    <tableColumn id="2" xr3:uid="{00000000-0010-0000-1E00-000002000000}" name="Column2" headerRowDxfId="60" dataDxfId="59" totalsRowDxfId="58" headerRowCellStyle="Comma" dataCellStyle="Comma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D7D2704-4D65-47FD-B67A-61DE7034DF88}" name="Table4612" displayName="Table4612" ref="H3:J15" headerRowCount="0" headerRowDxfId="57" dataDxfId="56" totalsRowDxfId="54" tableBorderDxfId="55">
  <tableColumns count="3">
    <tableColumn id="1" xr3:uid="{F970A61D-50E5-4B05-92B4-C5C761B6907E}" name="Column1" totalsRowLabel="Total" headerRowDxfId="53" dataDxfId="52" totalsRowDxfId="51"/>
    <tableColumn id="2" xr3:uid="{567807A7-393D-456B-B5E4-123850EC5B70}" name="Column2" headerRowDxfId="50" dataDxfId="49" totalsRowDxfId="48" headerRowCellStyle="Comma 69" dataCellStyle="Comma"/>
    <tableColumn id="3" xr3:uid="{F521D359-031A-40BA-8334-1956BDFD1980}" name="Column3" totalsRowFunction="sum" headerRowDxfId="47" dataDxfId="46" totalsRowDxfId="45" headerRowCellStyle="Comma 69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0000000}" name="Table50" displayName="Table50" ref="A4:E19" headerRowCount="0" totalsRowCount="1" headerRowDxfId="44" dataDxfId="43" totalsRowDxfId="41" tableBorderDxfId="42">
  <tableColumns count="5">
    <tableColumn id="1" xr3:uid="{00000000-0010-0000-2000-000001000000}" name="Column1" headerRowDxfId="40" dataDxfId="39" totalsRowDxfId="4"/>
    <tableColumn id="2" xr3:uid="{00000000-0010-0000-2000-000002000000}" name="Column2" headerRowDxfId="38" dataDxfId="37" totalsRowDxfId="3" dataCellStyle="Comma 10 10 2 2 2 2 2 2 2 2"/>
    <tableColumn id="3" xr3:uid="{00000000-0010-0000-2000-000003000000}" name="Column3" headerRowDxfId="36" dataDxfId="35" totalsRowDxfId="2" dataCellStyle="Comma 10 10 2 2 2 2 2 2 2 2"/>
    <tableColumn id="4" xr3:uid="{00000000-0010-0000-2000-000004000000}" name="Column4" headerRowDxfId="34" dataDxfId="33" totalsRowDxfId="1" dataCellStyle="Comma 10 10 2 2 2 2 2 2 2 2">
      <calculatedColumnFormula>SUM(B4:C4)</calculatedColumnFormula>
    </tableColumn>
    <tableColumn id="5" xr3:uid="{00000000-0010-0000-2000-000005000000}" name="Column5" headerRowDxfId="32" dataDxfId="31" totalsRowDxfId="0" dataCellStyle="Comma 10 10 2 2 2 2 2 2 2 2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21000000}" name="Table5112" displayName="Table5112" ref="A21:G76" headerRowCount="0" totalsRowShown="0" headerRowDxfId="30" dataDxfId="29" tableBorderDxfId="28">
  <tableColumns count="7">
    <tableColumn id="1" xr3:uid="{00000000-0010-0000-2100-000001000000}" name="Column1" headerRowDxfId="27" dataDxfId="26"/>
    <tableColumn id="6" xr3:uid="{00000000-0010-0000-2100-000006000000}" name="Column6" headerRowDxfId="25" dataDxfId="24"/>
    <tableColumn id="7" xr3:uid="{00000000-0010-0000-2100-000007000000}" name="Column7" headerRowDxfId="23" dataDxfId="22"/>
    <tableColumn id="8" xr3:uid="{00000000-0010-0000-2100-000008000000}" name="Column8" headerRowDxfId="21" dataDxfId="20" dataCellStyle="Comma 75"/>
    <tableColumn id="9" xr3:uid="{00000000-0010-0000-2100-000009000000}" name="Column9" headerRowDxfId="19" dataDxfId="18"/>
    <tableColumn id="4" xr3:uid="{00000000-0010-0000-2100-000004000000}" name="Column4" headerRowDxfId="17" dataDxfId="16" dataCellStyle="Comma 75"/>
    <tableColumn id="5" xr3:uid="{00000000-0010-0000-2100-000005000000}" name="Column5" headerRowDxfId="15" dataDxfId="1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3000000}" name="Table10" displayName="Table10" ref="A2:E4" totalsRowShown="0" headerRowDxfId="532" dataDxfId="530" headerRowBorderDxfId="531" tableBorderDxfId="529">
  <tableColumns count="5">
    <tableColumn id="1" xr3:uid="{00000000-0010-0000-0300-000001000000}" name="Period" dataDxfId="528"/>
    <tableColumn id="2" xr3:uid="{00000000-0010-0000-0300-000002000000}" name="Total Exports" dataDxfId="527" dataCellStyle="Comma 94"/>
    <tableColumn id="3" xr3:uid="{00000000-0010-0000-0300-000003000000}" name="Total Imports" dataDxfId="526" dataCellStyle="Comma 94"/>
    <tableColumn id="4" xr3:uid="{00000000-0010-0000-0300-000004000000}" name="Cumulative exports 2024" dataDxfId="525">
      <calculatedColumnFormula>SUM(B2:B3)</calculatedColumnFormula>
    </tableColumn>
    <tableColumn id="5" xr3:uid="{00000000-0010-0000-0300-000005000000}" name="Cumulative imports 2024" dataDxfId="524">
      <calculatedColumnFormula>SUM(C2:C3)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Table12" displayName="Table12" ref="A4:H13" headerRowCount="0" totalsRowCount="1" headerRowDxfId="523" dataDxfId="522" totalsRowDxfId="520" tableBorderDxfId="521" headerRowCellStyle="Comma">
  <tableColumns count="8">
    <tableColumn id="1" xr3:uid="{00000000-0010-0000-0400-000001000000}" name="Column1" totalsRowLabel=" Total " headerRowDxfId="519" dataDxfId="518" totalsRowDxfId="517" headerRowCellStyle="Comma" dataCellStyle="Comma"/>
    <tableColumn id="2" xr3:uid="{00000000-0010-0000-0400-000002000000}" name="Column2" totalsRowFunction="custom" headerRowDxfId="516" dataDxfId="515" totalsRowDxfId="514" headerRowCellStyle="Comma" dataCellStyle="Comma 95">
      <totalsRowFormula>SUM(Table12[Column2])</totalsRowFormula>
    </tableColumn>
    <tableColumn id="3" xr3:uid="{00000000-0010-0000-0400-000003000000}" name="Column3" totalsRowFunction="custom" headerRowDxfId="513" dataDxfId="512" totalsRowDxfId="511" headerRowCellStyle="Comma" dataCellStyle="Comma">
      <calculatedColumnFormula>(B4/$B$13)*100</calculatedColumnFormula>
      <totalsRowFormula>SUM(Table12[Column3])</totalsRowFormula>
    </tableColumn>
    <tableColumn id="4" xr3:uid="{00000000-0010-0000-0400-000004000000}" name="Column4" totalsRowFunction="custom" headerRowDxfId="510" dataDxfId="509" totalsRowDxfId="508" headerRowCellStyle="Comma" dataCellStyle="Comma 95">
      <totalsRowFormula>SUM(Table12[Column4])</totalsRowFormula>
    </tableColumn>
    <tableColumn id="5" xr3:uid="{00000000-0010-0000-0400-000005000000}" name="Column5" totalsRowFunction="custom" headerRowDxfId="507" dataDxfId="506" totalsRowDxfId="505" headerRowCellStyle="Comma" dataCellStyle="Comma">
      <calculatedColumnFormula>(D4/$D$13)*100</calculatedColumnFormula>
      <totalsRowFormula>SUM(Table12[Column5])</totalsRowFormula>
    </tableColumn>
    <tableColumn id="6" xr3:uid="{00000000-0010-0000-0400-000006000000}" name="Column6" totalsRowFunction="custom" headerRowDxfId="504" dataDxfId="503" totalsRowDxfId="502" headerRowCellStyle="Comma" dataCellStyle="Comma 95">
      <totalsRowFormula>SUM(Table12[Column6])</totalsRowFormula>
    </tableColumn>
    <tableColumn id="8" xr3:uid="{00000000-0010-0000-0400-000008000000}" name="Column8" totalsRowFunction="custom" headerRowDxfId="501" dataDxfId="500" totalsRowDxfId="499" headerRowCellStyle="Comma" dataCellStyle="Comma">
      <calculatedColumnFormula>(F4/$F$13)*100</calculatedColumnFormula>
      <totalsRowFormula>SUM(Table12[Column8])</totalsRowFormula>
    </tableColumn>
    <tableColumn id="7" xr3:uid="{00000000-0010-0000-0400-000007000000}" name="Column7" totalsRowFunction="custom" headerRowDxfId="498" dataDxfId="497" totalsRowDxfId="496" headerRowCellStyle="Comma" dataCellStyle="Comma">
      <calculatedColumnFormula>F4-D4</calculatedColumnFormula>
      <totalsRowFormula>SUM(Table12[Column7])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5000000}" name="Table13" displayName="Table13" ref="A4:H11" headerRowCount="0" totalsRowShown="0" headerRowDxfId="495" dataDxfId="494" tableBorderDxfId="493" headerRowCellStyle="Comma">
  <tableColumns count="8">
    <tableColumn id="1" xr3:uid="{00000000-0010-0000-0500-000001000000}" name="Column1" headerRowDxfId="492" dataDxfId="491" headerRowCellStyle="Comma" dataCellStyle="Comma 23"/>
    <tableColumn id="2" xr3:uid="{00000000-0010-0000-0500-000002000000}" name="Column2" headerRowDxfId="490" dataDxfId="489" headerRowCellStyle="Comma" dataCellStyle="Comma 95"/>
    <tableColumn id="3" xr3:uid="{00000000-0010-0000-0500-000003000000}" name="Column3" headerRowDxfId="488" dataDxfId="487" headerRowCellStyle="Comma" dataCellStyle="Comma">
      <calculatedColumnFormula>(B4/$B$11)*100</calculatedColumnFormula>
    </tableColumn>
    <tableColumn id="4" xr3:uid="{00000000-0010-0000-0500-000004000000}" name="Column4" headerRowDxfId="486" dataDxfId="485" headerRowCellStyle="Comma" dataCellStyle="Comma 95"/>
    <tableColumn id="5" xr3:uid="{00000000-0010-0000-0500-000005000000}" name="Column5" headerRowDxfId="484" dataDxfId="483" headerRowCellStyle="Comma" dataCellStyle="Comma">
      <calculatedColumnFormula>(D4/$D$11)*100</calculatedColumnFormula>
    </tableColumn>
    <tableColumn id="6" xr3:uid="{00000000-0010-0000-0500-000006000000}" name="Column6" headerRowDxfId="482" dataDxfId="481" headerRowCellStyle="Comma" dataCellStyle="Comma 95"/>
    <tableColumn id="7" xr3:uid="{00000000-0010-0000-0500-000007000000}" name="Column7" headerRowDxfId="480" dataDxfId="479" headerRowCellStyle="Comma" dataCellStyle="Comma">
      <calculatedColumnFormula>(F4/$F$11)*100</calculatedColumnFormula>
    </tableColumn>
    <tableColumn id="8" xr3:uid="{00000000-0010-0000-0500-000008000000}" name="Column8" headerRowDxfId="478" dataDxfId="477" headerRowCellStyle="Comma" dataCellStyle="Comma">
      <calculatedColumnFormula>Table13[[#This Row],[Column6]]-Table13[[#This Row],[Column4]]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6000000}" name="Table14" displayName="Table14" ref="A4:H14" headerRowCount="0" totalsRowShown="0" headerRowDxfId="476" dataDxfId="475" tableBorderDxfId="474">
  <tableColumns count="8">
    <tableColumn id="1" xr3:uid="{00000000-0010-0000-0600-000001000000}" name="Column1" headerRowDxfId="473" dataDxfId="472"/>
    <tableColumn id="2" xr3:uid="{00000000-0010-0000-0600-000002000000}" name="Column2" headerRowDxfId="471" dataDxfId="470" headerRowCellStyle="Comma 67" dataCellStyle="Comma 95"/>
    <tableColumn id="3" xr3:uid="{00000000-0010-0000-0600-000003000000}" name="Column3" headerRowDxfId="469" dataDxfId="468" headerRowCellStyle="Comma" dataCellStyle="Comma">
      <calculatedColumnFormula>(B4/$B$14)*100</calculatedColumnFormula>
    </tableColumn>
    <tableColumn id="4" xr3:uid="{00000000-0010-0000-0600-000004000000}" name="Column4" headerRowDxfId="467" dataDxfId="466" headerRowCellStyle="Comma 67" dataCellStyle="Comma 95"/>
    <tableColumn id="5" xr3:uid="{00000000-0010-0000-0600-000005000000}" name="Column5" headerRowDxfId="465" dataDxfId="464" headerRowCellStyle="Comma" dataCellStyle="Comma">
      <calculatedColumnFormula>D4/$D$14*100</calculatedColumnFormula>
    </tableColumn>
    <tableColumn id="6" xr3:uid="{00000000-0010-0000-0600-000006000000}" name="Column6" headerRowDxfId="463" dataDxfId="462" headerRowCellStyle="Comma 67" dataCellStyle="Comma 95"/>
    <tableColumn id="7" xr3:uid="{00000000-0010-0000-0600-000007000000}" name="Column7" headerRowDxfId="461" dataDxfId="460" headerRowCellStyle="Comma" dataCellStyle="Comma">
      <calculatedColumnFormula>(F4/$F$14)*100</calculatedColumnFormula>
    </tableColumn>
    <tableColumn id="8" xr3:uid="{00000000-0010-0000-0600-000008000000}" name="Column8" headerRowDxfId="459" dataDxfId="458" dataCellStyle="Comm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Table232" displayName="Table232" ref="A2:E15" totalsRowShown="0" headerRowDxfId="457" dataDxfId="456" totalsRowDxfId="454" tableBorderDxfId="455">
  <tableColumns count="5">
    <tableColumn id="1" xr3:uid="{00000000-0010-0000-0700-000001000000}" name="Period" dataDxfId="453" totalsRowDxfId="452"/>
    <tableColumn id="2" xr3:uid="{00000000-0010-0000-0700-000002000000}" name="Exports" dataDxfId="451" totalsRowDxfId="450" dataCellStyle="Comma 96"/>
    <tableColumn id="3" xr3:uid="{00000000-0010-0000-0700-000003000000}" name="Imports" dataDxfId="449" totalsRowDxfId="448" dataCellStyle="Comma 96"/>
    <tableColumn id="4" xr3:uid="{00000000-0010-0000-0700-000004000000}" name="Imports (-)" dataDxfId="447" totalsRowDxfId="446" dataCellStyle="Comma">
      <calculatedColumnFormula>-Table232[[#This Row],[Imports]]</calculatedColumnFormula>
    </tableColumn>
    <tableColumn id="5" xr3:uid="{00000000-0010-0000-0700-000005000000}" name="Trade bal" dataDxfId="445" totalsRowDxfId="444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8000000}" name="Table15" displayName="Table15" ref="A3:D176" headerRowCount="0" totalsRowCount="1" headerRowDxfId="443" dataDxfId="442" totalsRowDxfId="440" tableBorderDxfId="441">
  <sortState xmlns:xlrd2="http://schemas.microsoft.com/office/spreadsheetml/2017/richdata2" ref="A3:D175">
    <sortCondition descending="1" ref="D3:D175"/>
  </sortState>
  <tableColumns count="4">
    <tableColumn id="1" xr3:uid="{00000000-0010-0000-0800-000001000000}" name="Column1" totalsRowLabel="Total" headerRowDxfId="439" dataDxfId="438" totalsRowDxfId="437"/>
    <tableColumn id="2" xr3:uid="{00000000-0010-0000-0800-000002000000}" name="Column2" totalsRowFunction="custom" headerRowDxfId="436" dataDxfId="435" totalsRowDxfId="434" headerRowCellStyle="Comma 23" dataCellStyle="Comma 91" totalsRowCellStyle="Comma 91">
      <totalsRowFormula>SUM(B3:B175)</totalsRowFormula>
    </tableColumn>
    <tableColumn id="3" xr3:uid="{00000000-0010-0000-0800-000003000000}" name="Column3" totalsRowFunction="custom" headerRowDxfId="433" dataDxfId="432" totalsRowDxfId="431" headerRowCellStyle="Comma 23" dataCellStyle="Comma 91" totalsRowCellStyle="Comma 91">
      <totalsRowFormula>SUM(C3:C175)</totalsRowFormula>
    </tableColumn>
    <tableColumn id="4" xr3:uid="{00000000-0010-0000-0800-000004000000}" name="Column4" totalsRowFunction="custom" headerRowDxfId="430" dataDxfId="429" totalsRowDxfId="428" dataCellStyle="Comma" totalsRowCellStyle="Comma">
      <calculatedColumnFormula>B3-C3</calculatedColumnFormula>
      <totalsRowFormula>SUM(D3:D175)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2"/>
  <sheetViews>
    <sheetView showGridLines="0" tabSelected="1" zoomScaleNormal="100" workbookViewId="0"/>
  </sheetViews>
  <sheetFormatPr defaultColWidth="8.81640625" defaultRowHeight="15.5" x14ac:dyDescent="0.35"/>
  <cols>
    <col min="1" max="1" width="25.81640625" style="2" customWidth="1"/>
    <col min="2" max="2" width="12.1796875" style="2" customWidth="1"/>
    <col min="3" max="7" width="8.81640625" style="2"/>
    <col min="8" max="8" width="20.1796875" style="2" customWidth="1"/>
    <col min="9" max="16384" width="8.81640625" style="2"/>
  </cols>
  <sheetData>
    <row r="1" spans="1:8" ht="22.5" customHeight="1" x14ac:dyDescent="0.35">
      <c r="A1" s="2" t="s">
        <v>326</v>
      </c>
      <c r="B1" s="1"/>
      <c r="C1" s="1"/>
      <c r="D1" s="1"/>
      <c r="E1" s="1"/>
      <c r="F1" s="1"/>
      <c r="G1" s="340"/>
      <c r="H1" s="340"/>
    </row>
    <row r="2" spans="1:8" x14ac:dyDescent="0.35">
      <c r="A2" s="3"/>
    </row>
    <row r="3" spans="1:8" x14ac:dyDescent="0.35">
      <c r="A3" s="277" t="s">
        <v>872</v>
      </c>
      <c r="G3" s="3"/>
    </row>
    <row r="4" spans="1:8" x14ac:dyDescent="0.35">
      <c r="A4" s="277" t="s">
        <v>585</v>
      </c>
      <c r="G4" s="3"/>
    </row>
    <row r="5" spans="1:8" x14ac:dyDescent="0.35">
      <c r="A5" s="277" t="s">
        <v>586</v>
      </c>
      <c r="G5" s="3"/>
    </row>
    <row r="6" spans="1:8" x14ac:dyDescent="0.35">
      <c r="A6" s="277" t="s">
        <v>469</v>
      </c>
      <c r="G6" s="3"/>
    </row>
    <row r="7" spans="1:8" x14ac:dyDescent="0.35">
      <c r="A7" s="277" t="s">
        <v>470</v>
      </c>
      <c r="G7" s="3"/>
    </row>
    <row r="8" spans="1:8" x14ac:dyDescent="0.35">
      <c r="A8" s="277" t="s">
        <v>471</v>
      </c>
      <c r="G8" s="3"/>
    </row>
    <row r="9" spans="1:8" x14ac:dyDescent="0.35">
      <c r="A9" s="277" t="s">
        <v>620</v>
      </c>
      <c r="G9" s="3"/>
    </row>
    <row r="10" spans="1:8" x14ac:dyDescent="0.35">
      <c r="A10" s="277" t="s">
        <v>621</v>
      </c>
      <c r="G10" s="3"/>
    </row>
    <row r="11" spans="1:8" x14ac:dyDescent="0.35">
      <c r="A11" s="277" t="s">
        <v>622</v>
      </c>
      <c r="G11" s="3"/>
    </row>
    <row r="12" spans="1:8" x14ac:dyDescent="0.35">
      <c r="A12" s="277" t="s">
        <v>623</v>
      </c>
      <c r="G12" s="3"/>
    </row>
    <row r="13" spans="1:8" x14ac:dyDescent="0.35">
      <c r="A13" s="277" t="s">
        <v>624</v>
      </c>
      <c r="G13" s="3"/>
    </row>
    <row r="14" spans="1:8" x14ac:dyDescent="0.35">
      <c r="A14" s="277" t="s">
        <v>625</v>
      </c>
      <c r="G14" s="3"/>
    </row>
    <row r="15" spans="1:8" x14ac:dyDescent="0.35">
      <c r="A15" s="277" t="s">
        <v>626</v>
      </c>
      <c r="G15" s="3"/>
    </row>
    <row r="16" spans="1:8" x14ac:dyDescent="0.35">
      <c r="A16" s="277" t="s">
        <v>627</v>
      </c>
      <c r="G16" s="3"/>
    </row>
    <row r="17" spans="1:1" x14ac:dyDescent="0.35">
      <c r="A17" s="277" t="s">
        <v>628</v>
      </c>
    </row>
    <row r="18" spans="1:1" x14ac:dyDescent="0.35">
      <c r="A18" s="277" t="s">
        <v>629</v>
      </c>
    </row>
    <row r="19" spans="1:1" x14ac:dyDescent="0.35">
      <c r="A19" s="277" t="s">
        <v>630</v>
      </c>
    </row>
    <row r="20" spans="1:1" x14ac:dyDescent="0.35">
      <c r="A20" s="277" t="s">
        <v>631</v>
      </c>
    </row>
    <row r="21" spans="1:1" x14ac:dyDescent="0.35">
      <c r="A21" s="277" t="s">
        <v>632</v>
      </c>
    </row>
    <row r="22" spans="1:1" x14ac:dyDescent="0.35">
      <c r="A22" s="277" t="s">
        <v>633</v>
      </c>
    </row>
    <row r="23" spans="1:1" x14ac:dyDescent="0.35">
      <c r="A23" s="277" t="s">
        <v>634</v>
      </c>
    </row>
    <row r="24" spans="1:1" x14ac:dyDescent="0.35">
      <c r="A24" s="277" t="s">
        <v>635</v>
      </c>
    </row>
    <row r="25" spans="1:1" x14ac:dyDescent="0.35">
      <c r="A25" s="277" t="s">
        <v>636</v>
      </c>
    </row>
    <row r="26" spans="1:1" x14ac:dyDescent="0.35">
      <c r="A26" s="277" t="s">
        <v>637</v>
      </c>
    </row>
    <row r="27" spans="1:1" x14ac:dyDescent="0.35">
      <c r="A27" s="277" t="s">
        <v>638</v>
      </c>
    </row>
    <row r="28" spans="1:1" x14ac:dyDescent="0.35">
      <c r="A28" s="278" t="s">
        <v>639</v>
      </c>
    </row>
    <row r="29" spans="1:1" x14ac:dyDescent="0.35">
      <c r="A29" s="277" t="s">
        <v>640</v>
      </c>
    </row>
    <row r="30" spans="1:1" x14ac:dyDescent="0.35">
      <c r="A30" s="277" t="s">
        <v>641</v>
      </c>
    </row>
    <row r="31" spans="1:1" x14ac:dyDescent="0.35">
      <c r="A31" s="277" t="s">
        <v>642</v>
      </c>
    </row>
    <row r="32" spans="1:1" x14ac:dyDescent="0.35">
      <c r="A32" s="278" t="s">
        <v>643</v>
      </c>
    </row>
    <row r="33" spans="1:4" x14ac:dyDescent="0.35">
      <c r="A33" s="278" t="s">
        <v>644</v>
      </c>
    </row>
    <row r="34" spans="1:4" x14ac:dyDescent="0.35">
      <c r="A34" s="277" t="s">
        <v>874</v>
      </c>
    </row>
    <row r="35" spans="1:4" x14ac:dyDescent="0.35">
      <c r="A35" s="3"/>
    </row>
    <row r="36" spans="1:4" x14ac:dyDescent="0.35">
      <c r="A36" s="3"/>
    </row>
    <row r="37" spans="1:4" ht="14.5" customHeight="1" x14ac:dyDescent="0.35">
      <c r="A37" s="3"/>
      <c r="B37" s="1"/>
      <c r="D37" s="1"/>
    </row>
    <row r="38" spans="1:4" ht="14.5" customHeight="1" x14ac:dyDescent="0.35">
      <c r="A38" s="3"/>
      <c r="D38" s="1"/>
    </row>
    <row r="39" spans="1:4" ht="14.5" customHeight="1" x14ac:dyDescent="0.35">
      <c r="A39" s="3"/>
      <c r="D39" s="1"/>
    </row>
    <row r="40" spans="1:4" ht="14.5" customHeight="1" x14ac:dyDescent="0.35">
      <c r="A40" s="3"/>
      <c r="D40" s="1"/>
    </row>
    <row r="41" spans="1:4" x14ac:dyDescent="0.35">
      <c r="A41" s="3"/>
    </row>
    <row r="42" spans="1:4" x14ac:dyDescent="0.35">
      <c r="A42" s="3"/>
    </row>
  </sheetData>
  <mergeCells count="1">
    <mergeCell ref="G1:H1"/>
  </mergeCells>
  <hyperlinks>
    <hyperlink ref="A3" location="'Tab 1 Jan 2023 revisions'!A1" display="Table 1: January 2023 Revisions" xr:uid="{00000000-0004-0000-0000-000000000000}"/>
    <hyperlink ref="A4" location="' Tab 2 Cum Trade value 2023'!A1" display="Table 2: Cumulative Trade Value - 2023" xr:uid="{00000000-0004-0000-0000-000001000000}"/>
    <hyperlink ref="A5" location="'Tab 3 Cum Trade value 2024'!A1" display="Table 3: Cumulative Trade value - 2024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4" location="'Tab22 Imp by economic region'!A1" display="Table 22: Imports by economic regions" xr:uid="{00000000-0004-0000-0000-00000C000000}"/>
    <hyperlink ref="A29" location="'Tab27 Cmodties by mode of tran'!A1" display="Table 27: Imported commodity by mode of transport" xr:uid="{00000000-0004-0000-0000-00000D000000}"/>
    <hyperlink ref="A30" location="'Tab28 Exports by NetWeight'!A1" display="Table 28: Export by NetWeight" xr:uid="{00000000-0004-0000-0000-00000E000000}"/>
    <hyperlink ref="A22" location="'Tab20 Exp by economic region'!A1" display="Table 20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3" location="'Tab21 Exprts by econ rgion&amp;prdt'!A1" display="Table 21: Export by economic region and products" xr:uid="{00000000-0004-0000-0000-000012000000}"/>
    <hyperlink ref="A25" location="'Tab23 Imports econ region&amp;prdct'!A1" display="Table 23: Import by Economic region and products" xr:uid="{00000000-0004-0000-0000-000013000000}"/>
    <hyperlink ref="A27" location="'Tab25 Cmodties by mde of tansp'!A1" display="Table 25: Exported commodity by mode of transport" xr:uid="{00000000-0004-0000-0000-000014000000}"/>
    <hyperlink ref="A6" location="'Tab4 Exports by ISIC'!A1" display="Table 4: Export by ISIC" xr:uid="{00000000-0004-0000-0000-000015000000}"/>
    <hyperlink ref="A33" location="'Tab31 AfCFTA'!A1" display="Table 31: AfCFTA" xr:uid="{00000000-0004-0000-0000-000016000000}"/>
    <hyperlink ref="A34" location="'Tab32 Commodity of the Month'!A1" display="Table 32: Commodity of the Month-Bread and Biscuits" xr:uid="{00000000-0004-0000-0000-000017000000}"/>
    <hyperlink ref="A26" location="'Tab24 Exp by mode of trnsprt'!A1" display="Table 24: Export by mode of transport" xr:uid="{00000000-0004-0000-0000-000018000000}"/>
    <hyperlink ref="A28" location="'Tab26 Imp by mode of trnsprt'!A1" display="Table 26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1" location="'Tab29 Imports by NetWeight'!A1" display="Table 29: Import by Netweight" xr:uid="{00000000-0004-0000-0000-00001C000000}"/>
    <hyperlink ref="A32" location="'Tab30 Trade by Borderpost'!A1" display="Table 30: Trade by Borderpost" xr:uid="{00000000-0004-0000-0000-00001D000000}"/>
    <hyperlink ref="A9" location="'Tab7 Exports by top industries '!A1" display="Table 7: Exports by top 3 Industries" xr:uid="{4BBD3A08-AA5F-48F5-B5F5-E50A6963DDBA}"/>
    <hyperlink ref="A10" location="'Tab8 Imports by top industries '!A1" display="Table 8: Imports by top 3 Industries" xr:uid="{48E08227-BC22-432C-9E2A-268F77FCB056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H16" sqref="H16"/>
    </sheetView>
  </sheetViews>
  <sheetFormatPr defaultColWidth="9.1796875" defaultRowHeight="12.5" x14ac:dyDescent="0.25"/>
  <cols>
    <col min="1" max="1" width="19.6328125" style="4" customWidth="1"/>
    <col min="2" max="2" width="13.08984375" style="4" customWidth="1"/>
    <col min="3" max="3" width="14.6328125" style="4" customWidth="1"/>
    <col min="4" max="4" width="10.90625" style="4" customWidth="1"/>
    <col min="5" max="5" width="11.90625" style="4" customWidth="1"/>
    <col min="6" max="6" width="10.81640625" style="4" customWidth="1"/>
    <col min="7" max="16384" width="9.1796875" style="4"/>
  </cols>
  <sheetData>
    <row r="1" spans="1:13" ht="13" x14ac:dyDescent="0.3">
      <c r="A1" s="12" t="s">
        <v>837</v>
      </c>
      <c r="B1" s="12"/>
      <c r="C1" s="12"/>
      <c r="D1" s="12"/>
      <c r="G1" s="102" t="s">
        <v>313</v>
      </c>
      <c r="H1" s="12"/>
      <c r="I1" s="12"/>
      <c r="J1" s="12"/>
      <c r="K1" s="12"/>
      <c r="L1" s="12"/>
      <c r="M1" s="12"/>
    </row>
    <row r="2" spans="1:13" ht="13" x14ac:dyDescent="0.3">
      <c r="A2" s="104" t="s">
        <v>268</v>
      </c>
      <c r="B2" s="103" t="s">
        <v>464</v>
      </c>
      <c r="C2" s="104" t="s">
        <v>463</v>
      </c>
      <c r="D2" s="104" t="s">
        <v>481</v>
      </c>
      <c r="E2" s="281" t="s">
        <v>291</v>
      </c>
      <c r="F2" s="78"/>
    </row>
    <row r="3" spans="1:13" x14ac:dyDescent="0.25">
      <c r="A3" s="25" t="s">
        <v>270</v>
      </c>
      <c r="B3" s="279">
        <v>8096.31795349</v>
      </c>
      <c r="C3" s="258">
        <v>8548.3102024060008</v>
      </c>
      <c r="D3" s="75">
        <f>-Table232[[#This Row],[Imports]]</f>
        <v>-8548.3102024060008</v>
      </c>
      <c r="E3" s="101">
        <f>Table232[[#This Row],[Exports]]-Table232[[#This Row],[Imports]]</f>
        <v>-451.99224891600079</v>
      </c>
      <c r="F3" s="48"/>
    </row>
    <row r="4" spans="1:13" x14ac:dyDescent="0.25">
      <c r="A4" s="25" t="s">
        <v>271</v>
      </c>
      <c r="B4" s="279">
        <v>10240.79633368</v>
      </c>
      <c r="C4" s="258">
        <v>12453.398338809999</v>
      </c>
      <c r="D4" s="75">
        <f>-Table232[[#This Row],[Imports]]</f>
        <v>-12453.398338809999</v>
      </c>
      <c r="E4" s="101">
        <f>Table232[[#This Row],[Exports]]-Table232[[#This Row],[Imports]]</f>
        <v>-2212.6020051299984</v>
      </c>
      <c r="F4" s="48"/>
    </row>
    <row r="5" spans="1:13" x14ac:dyDescent="0.25">
      <c r="A5" s="25" t="s">
        <v>272</v>
      </c>
      <c r="B5" s="279">
        <v>7584.2792590099998</v>
      </c>
      <c r="C5" s="258">
        <v>8763.790432329999</v>
      </c>
      <c r="D5" s="75">
        <f>-Table232[[#This Row],[Imports]]</f>
        <v>-8763.790432329999</v>
      </c>
      <c r="E5" s="101">
        <f>Table232[[#This Row],[Exports]]-Table232[[#This Row],[Imports]]</f>
        <v>-1179.5111733199992</v>
      </c>
      <c r="F5" s="48"/>
    </row>
    <row r="6" spans="1:13" x14ac:dyDescent="0.25">
      <c r="A6" s="25" t="s">
        <v>273</v>
      </c>
      <c r="B6" s="279">
        <v>9235.8331533700002</v>
      </c>
      <c r="C6" s="258">
        <v>12013.738696389999</v>
      </c>
      <c r="D6" s="75">
        <f>-Table232[[#This Row],[Imports]]</f>
        <v>-12013.738696389999</v>
      </c>
      <c r="E6" s="101">
        <f>Table232[[#This Row],[Exports]]-Table232[[#This Row],[Imports]]</f>
        <v>-2777.9055430199987</v>
      </c>
      <c r="F6" s="48"/>
    </row>
    <row r="7" spans="1:13" x14ac:dyDescent="0.25">
      <c r="A7" s="25" t="s">
        <v>274</v>
      </c>
      <c r="B7" s="279">
        <v>8594.5953986599998</v>
      </c>
      <c r="C7" s="258">
        <v>10125.65982071</v>
      </c>
      <c r="D7" s="75">
        <f>-Table232[[#This Row],[Imports]]</f>
        <v>-10125.65982071</v>
      </c>
      <c r="E7" s="101">
        <f>Table232[[#This Row],[Exports]]-Table232[[#This Row],[Imports]]</f>
        <v>-1531.0644220499998</v>
      </c>
      <c r="F7" s="48"/>
    </row>
    <row r="8" spans="1:13" x14ac:dyDescent="0.25">
      <c r="A8" s="25" t="s">
        <v>275</v>
      </c>
      <c r="B8" s="279">
        <v>8230.4117169399997</v>
      </c>
      <c r="C8" s="258">
        <v>11922.830029625999</v>
      </c>
      <c r="D8" s="75">
        <f>-Table232[[#This Row],[Imports]]</f>
        <v>-11922.830029625999</v>
      </c>
      <c r="E8" s="101">
        <f>Table232[[#This Row],[Exports]]-Table232[[#This Row],[Imports]]</f>
        <v>-3692.4183126859989</v>
      </c>
      <c r="F8" s="48"/>
    </row>
    <row r="9" spans="1:13" x14ac:dyDescent="0.25">
      <c r="A9" s="25" t="s">
        <v>276</v>
      </c>
      <c r="B9" s="279">
        <v>7372.1921555899999</v>
      </c>
      <c r="C9" s="258">
        <v>12285.95613868</v>
      </c>
      <c r="D9" s="75">
        <f>-Table232[[#This Row],[Imports]]</f>
        <v>-12285.95613868</v>
      </c>
      <c r="E9" s="101">
        <f>Table232[[#This Row],[Exports]]-Table232[[#This Row],[Imports]]</f>
        <v>-4913.7639830899998</v>
      </c>
      <c r="F9" s="48"/>
    </row>
    <row r="10" spans="1:13" x14ac:dyDescent="0.25">
      <c r="A10" s="25" t="s">
        <v>277</v>
      </c>
      <c r="B10" s="279">
        <v>7765.1153089899999</v>
      </c>
      <c r="C10" s="258">
        <v>11056.503621371001</v>
      </c>
      <c r="D10" s="75">
        <f>-Table232[[#This Row],[Imports]]</f>
        <v>-11056.503621371001</v>
      </c>
      <c r="E10" s="101">
        <f>Table232[[#This Row],[Exports]]-Table232[[#This Row],[Imports]]</f>
        <v>-3291.388312381001</v>
      </c>
      <c r="F10" s="48"/>
    </row>
    <row r="11" spans="1:13" x14ac:dyDescent="0.25">
      <c r="A11" s="25" t="s">
        <v>278</v>
      </c>
      <c r="B11" s="279">
        <v>6829.05114426</v>
      </c>
      <c r="C11" s="258">
        <v>11337.64093159</v>
      </c>
      <c r="D11" s="75">
        <f>-Table232[[#This Row],[Imports]]</f>
        <v>-11337.64093159</v>
      </c>
      <c r="E11" s="101">
        <f>Table232[[#This Row],[Exports]]-Table232[[#This Row],[Imports]]</f>
        <v>-4508.58978733</v>
      </c>
      <c r="F11" s="48"/>
    </row>
    <row r="12" spans="1:13" x14ac:dyDescent="0.25">
      <c r="A12" s="25" t="s">
        <v>279</v>
      </c>
      <c r="B12" s="279">
        <v>11758.4308139</v>
      </c>
      <c r="C12" s="258">
        <v>15723.42819724</v>
      </c>
      <c r="D12" s="75">
        <f>-Table232[[#This Row],[Imports]]</f>
        <v>-15723.42819724</v>
      </c>
      <c r="E12" s="101">
        <f>Table232[[#This Row],[Exports]]-Table232[[#This Row],[Imports]]</f>
        <v>-3964.9973833399999</v>
      </c>
      <c r="F12" s="48"/>
    </row>
    <row r="13" spans="1:13" x14ac:dyDescent="0.25">
      <c r="A13" s="25" t="s">
        <v>280</v>
      </c>
      <c r="B13" s="279">
        <v>10939.932404790001</v>
      </c>
      <c r="C13" s="258">
        <v>11821.52764952</v>
      </c>
      <c r="D13" s="75">
        <f>-Table232[[#This Row],[Imports]]</f>
        <v>-11821.52764952</v>
      </c>
      <c r="E13" s="101">
        <f>Table232[[#This Row],[Exports]]-Table232[[#This Row],[Imports]]</f>
        <v>-881.59524472999874</v>
      </c>
      <c r="F13" s="48"/>
    </row>
    <row r="14" spans="1:13" x14ac:dyDescent="0.25">
      <c r="A14" s="25" t="s">
        <v>269</v>
      </c>
      <c r="B14" s="279">
        <v>11964.47809482</v>
      </c>
      <c r="C14" s="258">
        <v>13751.895775360001</v>
      </c>
      <c r="D14" s="75">
        <f>-Table232[[#This Row],[Imports]]</f>
        <v>-13751.895775360001</v>
      </c>
      <c r="E14" s="101">
        <f>Table232[[#This Row],[Exports]]-Table232[[#This Row],[Imports]]</f>
        <v>-1787.4176805400002</v>
      </c>
      <c r="F14" s="48"/>
      <c r="G14" s="44"/>
    </row>
    <row r="15" spans="1:13" x14ac:dyDescent="0.25">
      <c r="A15" s="25" t="s">
        <v>270</v>
      </c>
      <c r="B15" s="280">
        <v>6119.2914759700006</v>
      </c>
      <c r="C15" s="258">
        <v>10033.465381124999</v>
      </c>
      <c r="D15" s="75">
        <f>-Table232[[#This Row],[Imports]]</f>
        <v>-10033.465381124999</v>
      </c>
      <c r="E15" s="101">
        <f>Table232[[#This Row],[Exports]]-Table232[[#This Row],[Imports]]</f>
        <v>-3914.1739051549985</v>
      </c>
      <c r="F15" s="48"/>
      <c r="G15" s="44"/>
    </row>
    <row r="16" spans="1:13" x14ac:dyDescent="0.25">
      <c r="B16" s="44"/>
      <c r="C16" s="44"/>
      <c r="D16" s="44"/>
      <c r="E16" s="44"/>
    </row>
    <row r="17" spans="1:13" x14ac:dyDescent="0.25">
      <c r="B17" s="84"/>
      <c r="C17" s="84"/>
      <c r="D17" s="84"/>
      <c r="E17" s="84"/>
    </row>
    <row r="18" spans="1:13" x14ac:dyDescent="0.25">
      <c r="B18" s="84"/>
      <c r="C18" s="84"/>
      <c r="D18" s="84"/>
      <c r="E18" s="84"/>
    </row>
    <row r="19" spans="1:13" ht="13" x14ac:dyDescent="0.3">
      <c r="B19" s="84"/>
      <c r="C19" s="84"/>
      <c r="D19" s="84"/>
      <c r="E19" s="84"/>
      <c r="G19" s="359"/>
      <c r="H19" s="359"/>
      <c r="I19" s="359"/>
      <c r="J19" s="359"/>
      <c r="K19" s="359"/>
      <c r="L19" s="359"/>
      <c r="M19" s="359"/>
    </row>
    <row r="20" spans="1:13" x14ac:dyDescent="0.25">
      <c r="E20" s="48"/>
    </row>
    <row r="22" spans="1:13" x14ac:dyDescent="0.25">
      <c r="A22" s="105"/>
      <c r="B22" s="54"/>
      <c r="D22" s="44"/>
    </row>
    <row r="23" spans="1:13" x14ac:dyDescent="0.25">
      <c r="A23" s="105"/>
      <c r="B23" s="54"/>
      <c r="D23" s="44"/>
    </row>
    <row r="24" spans="1:13" x14ac:dyDescent="0.25">
      <c r="A24" s="105"/>
      <c r="B24" s="54"/>
      <c r="D24" s="44"/>
      <c r="E24" s="44"/>
      <c r="F24" s="44"/>
    </row>
    <row r="25" spans="1:13" x14ac:dyDescent="0.25">
      <c r="A25" s="105"/>
      <c r="B25" s="54"/>
      <c r="D25" s="44"/>
      <c r="E25" s="44"/>
      <c r="F25" s="44"/>
    </row>
    <row r="26" spans="1:13" x14ac:dyDescent="0.25">
      <c r="D26" s="44"/>
      <c r="E26" s="44"/>
      <c r="F26" s="44"/>
    </row>
    <row r="27" spans="1:13" x14ac:dyDescent="0.25">
      <c r="D27" s="44"/>
      <c r="E27" s="44"/>
      <c r="F27" s="44"/>
    </row>
    <row r="28" spans="1:13" x14ac:dyDescent="0.25">
      <c r="D28" s="44"/>
      <c r="E28" s="44"/>
      <c r="F28" s="44"/>
    </row>
    <row r="29" spans="1:13" x14ac:dyDescent="0.25">
      <c r="D29" s="44"/>
      <c r="E29" s="44"/>
      <c r="F29" s="44"/>
    </row>
    <row r="30" spans="1:13" x14ac:dyDescent="0.25">
      <c r="D30" s="44"/>
      <c r="E30" s="44"/>
      <c r="F30" s="44"/>
    </row>
    <row r="31" spans="1:13" x14ac:dyDescent="0.25">
      <c r="D31" s="44"/>
      <c r="E31" s="44"/>
      <c r="F31" s="44"/>
    </row>
    <row r="32" spans="1:13" x14ac:dyDescent="0.25">
      <c r="D32" s="44"/>
      <c r="E32" s="44"/>
      <c r="F32" s="44"/>
    </row>
    <row r="33" spans="4:6" x14ac:dyDescent="0.25">
      <c r="D33" s="44"/>
      <c r="E33" s="44"/>
      <c r="F33" s="44"/>
    </row>
    <row r="34" spans="4:6" x14ac:dyDescent="0.25">
      <c r="E34" s="44"/>
      <c r="F34" s="44"/>
    </row>
    <row r="35" spans="4:6" x14ac:dyDescent="0.25">
      <c r="E35" s="44"/>
      <c r="F35" s="44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76"/>
  <sheetViews>
    <sheetView zoomScaleNormal="100" workbookViewId="0">
      <selection activeCell="I11" sqref="I11"/>
    </sheetView>
  </sheetViews>
  <sheetFormatPr defaultColWidth="8.81640625" defaultRowHeight="12.5" x14ac:dyDescent="0.25"/>
  <cols>
    <col min="1" max="1" width="34.1796875" style="4" customWidth="1"/>
    <col min="2" max="2" width="15.81640625" style="4" customWidth="1"/>
    <col min="3" max="3" width="16" style="4" customWidth="1"/>
    <col min="4" max="4" width="15.1796875" style="4" bestFit="1" customWidth="1"/>
    <col min="5" max="6" width="8.81640625" style="4"/>
    <col min="7" max="7" width="12.36328125" style="4" customWidth="1"/>
    <col min="8" max="8" width="14.1796875" style="4" bestFit="1" customWidth="1"/>
    <col min="9" max="9" width="14.453125" style="4" bestFit="1" customWidth="1"/>
    <col min="10" max="10" width="15.1796875" style="4" bestFit="1" customWidth="1"/>
    <col min="11" max="16384" width="8.81640625" style="4"/>
  </cols>
  <sheetData>
    <row r="1" spans="1:13" ht="13" x14ac:dyDescent="0.3">
      <c r="A1" s="78" t="s">
        <v>838</v>
      </c>
      <c r="E1" s="12"/>
      <c r="F1" s="34" t="s">
        <v>313</v>
      </c>
      <c r="K1" s="12"/>
      <c r="L1" s="12"/>
      <c r="M1" s="12"/>
    </row>
    <row r="2" spans="1:13" ht="13" x14ac:dyDescent="0.3">
      <c r="A2" s="27" t="s">
        <v>340</v>
      </c>
      <c r="B2" s="27" t="s">
        <v>335</v>
      </c>
      <c r="C2" s="27" t="s">
        <v>266</v>
      </c>
      <c r="D2" s="27" t="s">
        <v>267</v>
      </c>
    </row>
    <row r="3" spans="1:13" x14ac:dyDescent="0.25">
      <c r="A3" s="25" t="s">
        <v>353</v>
      </c>
      <c r="B3" s="279">
        <v>925.24514442999998</v>
      </c>
      <c r="C3" s="279">
        <v>94.300912459999992</v>
      </c>
      <c r="D3" s="77">
        <f>B3-C3</f>
        <v>830.94423197000003</v>
      </c>
    </row>
    <row r="4" spans="1:13" x14ac:dyDescent="0.25">
      <c r="A4" s="25" t="s">
        <v>344</v>
      </c>
      <c r="B4" s="279">
        <v>372.28424992000004</v>
      </c>
      <c r="C4" s="279">
        <v>29.899813120000001</v>
      </c>
      <c r="D4" s="77">
        <f t="shared" ref="D4:D34" si="0">B4-C4</f>
        <v>342.38443680000006</v>
      </c>
    </row>
    <row r="5" spans="1:13" x14ac:dyDescent="0.25">
      <c r="A5" s="25" t="s">
        <v>350</v>
      </c>
      <c r="B5" s="279">
        <v>429.11736337999997</v>
      </c>
      <c r="C5" s="279">
        <v>88.771726279999996</v>
      </c>
      <c r="D5" s="77">
        <f t="shared" si="0"/>
        <v>340.34563709999998</v>
      </c>
    </row>
    <row r="6" spans="1:13" x14ac:dyDescent="0.25">
      <c r="A6" s="25" t="s">
        <v>346</v>
      </c>
      <c r="B6" s="279">
        <v>622.47994968</v>
      </c>
      <c r="C6" s="279">
        <v>378.86378724000002</v>
      </c>
      <c r="D6" s="77">
        <f t="shared" si="0"/>
        <v>243.61616243999998</v>
      </c>
    </row>
    <row r="7" spans="1:13" x14ac:dyDescent="0.25">
      <c r="A7" s="25" t="s">
        <v>348</v>
      </c>
      <c r="B7" s="279">
        <v>361.92792213999996</v>
      </c>
      <c r="C7" s="279">
        <v>201.54248844</v>
      </c>
      <c r="D7" s="77">
        <f t="shared" si="0"/>
        <v>160.38543369999996</v>
      </c>
    </row>
    <row r="8" spans="1:13" x14ac:dyDescent="0.25">
      <c r="A8" s="25" t="s">
        <v>356</v>
      </c>
      <c r="B8" s="239">
        <v>154.76061534999999</v>
      </c>
      <c r="C8" s="239">
        <v>10.37169877</v>
      </c>
      <c r="D8" s="77">
        <f t="shared" si="0"/>
        <v>144.38891658</v>
      </c>
    </row>
    <row r="9" spans="1:13" x14ac:dyDescent="0.25">
      <c r="A9" s="25" t="s">
        <v>347</v>
      </c>
      <c r="B9" s="279">
        <v>213.87772797</v>
      </c>
      <c r="C9" s="279">
        <v>69.80459187000001</v>
      </c>
      <c r="D9" s="77">
        <f t="shared" si="0"/>
        <v>144.0731361</v>
      </c>
    </row>
    <row r="10" spans="1:13" x14ac:dyDescent="0.25">
      <c r="A10" s="25" t="s">
        <v>375</v>
      </c>
      <c r="B10" s="279">
        <v>107.29486274999999</v>
      </c>
      <c r="C10" s="279">
        <v>11.574919380000001</v>
      </c>
      <c r="D10" s="77">
        <f t="shared" si="0"/>
        <v>95.719943369999996</v>
      </c>
    </row>
    <row r="11" spans="1:13" x14ac:dyDescent="0.25">
      <c r="A11" s="25" t="s">
        <v>406</v>
      </c>
      <c r="B11" s="279">
        <v>71.693255629999996</v>
      </c>
      <c r="C11" s="279">
        <v>4.2478656699999995</v>
      </c>
      <c r="D11" s="77">
        <f t="shared" si="0"/>
        <v>67.44538996</v>
      </c>
    </row>
    <row r="12" spans="1:13" x14ac:dyDescent="0.25">
      <c r="A12" s="25" t="s">
        <v>359</v>
      </c>
      <c r="B12" s="279">
        <v>119.13693407</v>
      </c>
      <c r="C12" s="279">
        <v>62.425321529999998</v>
      </c>
      <c r="D12" s="77">
        <f t="shared" si="0"/>
        <v>56.711612539999997</v>
      </c>
    </row>
    <row r="13" spans="1:13" x14ac:dyDescent="0.25">
      <c r="A13" s="25" t="s">
        <v>362</v>
      </c>
      <c r="B13" s="279">
        <v>57.809708010000001</v>
      </c>
      <c r="C13" s="279">
        <v>1.1737207599999999</v>
      </c>
      <c r="D13" s="77">
        <f t="shared" si="0"/>
        <v>56.635987249999999</v>
      </c>
    </row>
    <row r="14" spans="1:13" x14ac:dyDescent="0.25">
      <c r="A14" s="25" t="s">
        <v>357</v>
      </c>
      <c r="B14" s="279">
        <v>87.58799922</v>
      </c>
      <c r="C14" s="279">
        <v>32.498525809999997</v>
      </c>
      <c r="D14" s="77">
        <f t="shared" si="0"/>
        <v>55.089473410000004</v>
      </c>
    </row>
    <row r="15" spans="1:13" x14ac:dyDescent="0.25">
      <c r="A15" s="25" t="s">
        <v>351</v>
      </c>
      <c r="B15" s="279">
        <v>39.903184150000001</v>
      </c>
      <c r="C15" s="279">
        <v>17.25641478</v>
      </c>
      <c r="D15" s="77">
        <f t="shared" si="0"/>
        <v>22.646769370000001</v>
      </c>
    </row>
    <row r="16" spans="1:13" x14ac:dyDescent="0.25">
      <c r="A16" s="25" t="s">
        <v>299</v>
      </c>
      <c r="B16" s="279">
        <v>21.601266819999999</v>
      </c>
      <c r="C16" s="279">
        <v>5.8943999999999993E-3</v>
      </c>
      <c r="D16" s="77">
        <f t="shared" si="0"/>
        <v>21.59537242</v>
      </c>
    </row>
    <row r="17" spans="1:4" x14ac:dyDescent="0.25">
      <c r="A17" s="25" t="s">
        <v>402</v>
      </c>
      <c r="B17" s="279">
        <v>20.356779750000001</v>
      </c>
      <c r="C17" s="279">
        <v>0.59912644999999998</v>
      </c>
      <c r="D17" s="77">
        <f t="shared" si="0"/>
        <v>19.757653300000001</v>
      </c>
    </row>
    <row r="18" spans="1:4" x14ac:dyDescent="0.25">
      <c r="A18" s="25" t="s">
        <v>354</v>
      </c>
      <c r="B18" s="279">
        <v>19.36144054</v>
      </c>
      <c r="C18" s="279">
        <v>0.78282973</v>
      </c>
      <c r="D18" s="77">
        <f t="shared" si="0"/>
        <v>18.578610810000001</v>
      </c>
    </row>
    <row r="19" spans="1:4" x14ac:dyDescent="0.25">
      <c r="A19" s="25" t="s">
        <v>297</v>
      </c>
      <c r="B19" s="279">
        <v>15.02940946</v>
      </c>
      <c r="C19" s="279">
        <v>0.12345192999999999</v>
      </c>
      <c r="D19" s="77">
        <f t="shared" si="0"/>
        <v>14.90595753</v>
      </c>
    </row>
    <row r="20" spans="1:4" x14ac:dyDescent="0.25">
      <c r="A20" s="25" t="s">
        <v>404</v>
      </c>
      <c r="B20" s="279">
        <v>13.217916630000001</v>
      </c>
      <c r="C20" s="279">
        <v>5.1142000000000002E-3</v>
      </c>
      <c r="D20" s="77">
        <f t="shared" si="0"/>
        <v>13.212802430000002</v>
      </c>
    </row>
    <row r="21" spans="1:4" x14ac:dyDescent="0.25">
      <c r="A21" s="25" t="s">
        <v>300</v>
      </c>
      <c r="B21" s="279">
        <v>8.307176179999999</v>
      </c>
      <c r="C21" s="279">
        <v>0.27871624</v>
      </c>
      <c r="D21" s="77">
        <f t="shared" si="0"/>
        <v>8.0284599399999994</v>
      </c>
    </row>
    <row r="22" spans="1:4" x14ac:dyDescent="0.25">
      <c r="A22" s="25" t="s">
        <v>369</v>
      </c>
      <c r="B22" s="279">
        <v>26.653701809999998</v>
      </c>
      <c r="C22" s="279">
        <v>19.09297231</v>
      </c>
      <c r="D22" s="77">
        <f t="shared" si="0"/>
        <v>7.5607294999999972</v>
      </c>
    </row>
    <row r="23" spans="1:4" x14ac:dyDescent="0.25">
      <c r="A23" s="25" t="s">
        <v>367</v>
      </c>
      <c r="B23" s="279">
        <v>7.6673495999999997</v>
      </c>
      <c r="C23" s="279">
        <v>1.38872974</v>
      </c>
      <c r="D23" s="77">
        <f t="shared" si="0"/>
        <v>6.2786198599999992</v>
      </c>
    </row>
    <row r="24" spans="1:4" x14ac:dyDescent="0.25">
      <c r="A24" s="25" t="s">
        <v>474</v>
      </c>
      <c r="B24" s="279">
        <v>6.2615192799999999</v>
      </c>
      <c r="C24" s="279">
        <v>4.0187000000000003E-4</v>
      </c>
      <c r="D24" s="77">
        <f t="shared" si="0"/>
        <v>6.2611174099999998</v>
      </c>
    </row>
    <row r="25" spans="1:4" x14ac:dyDescent="0.25">
      <c r="A25" s="25" t="s">
        <v>396</v>
      </c>
      <c r="B25" s="279">
        <v>9.1641521699999995</v>
      </c>
      <c r="C25" s="279">
        <v>2.9874492400000001</v>
      </c>
      <c r="D25" s="77">
        <f t="shared" si="0"/>
        <v>6.1767029299999994</v>
      </c>
    </row>
    <row r="26" spans="1:4" x14ac:dyDescent="0.25">
      <c r="A26" s="25" t="s">
        <v>381</v>
      </c>
      <c r="B26" s="279">
        <v>4.5275812200000001</v>
      </c>
      <c r="C26" s="279">
        <v>4.0348600000000004E-3</v>
      </c>
      <c r="D26" s="77">
        <f t="shared" si="0"/>
        <v>4.5235463600000001</v>
      </c>
    </row>
    <row r="27" spans="1:4" x14ac:dyDescent="0.25">
      <c r="A27" s="25" t="s">
        <v>436</v>
      </c>
      <c r="B27" s="279">
        <v>6.8078116299999998</v>
      </c>
      <c r="C27" s="279">
        <v>2.6838331200000001</v>
      </c>
      <c r="D27" s="77">
        <f t="shared" si="0"/>
        <v>4.1239785099999997</v>
      </c>
    </row>
    <row r="28" spans="1:4" x14ac:dyDescent="0.25">
      <c r="A28" s="25" t="s">
        <v>790</v>
      </c>
      <c r="B28" s="279">
        <v>4.0625007100000001</v>
      </c>
      <c r="C28" s="279">
        <v>0</v>
      </c>
      <c r="D28" s="77">
        <f t="shared" si="0"/>
        <v>4.0625007100000001</v>
      </c>
    </row>
    <row r="29" spans="1:4" x14ac:dyDescent="0.25">
      <c r="A29" s="25" t="s">
        <v>475</v>
      </c>
      <c r="B29" s="279">
        <v>3.4543703300000002</v>
      </c>
      <c r="C29" s="279">
        <v>3.5764E-3</v>
      </c>
      <c r="D29" s="77">
        <f t="shared" si="0"/>
        <v>3.4507939300000001</v>
      </c>
    </row>
    <row r="30" spans="1:4" x14ac:dyDescent="0.25">
      <c r="A30" s="25" t="s">
        <v>388</v>
      </c>
      <c r="B30" s="279">
        <v>3.5034760899999999</v>
      </c>
      <c r="C30" s="279">
        <v>6.4401979999999998E-2</v>
      </c>
      <c r="D30" s="77">
        <f t="shared" si="0"/>
        <v>3.43907411</v>
      </c>
    </row>
    <row r="31" spans="1:4" x14ac:dyDescent="0.25">
      <c r="A31" s="25" t="s">
        <v>409</v>
      </c>
      <c r="B31" s="279">
        <v>3.3094188500000001</v>
      </c>
      <c r="C31" s="279">
        <v>3.880716E-2</v>
      </c>
      <c r="D31" s="77">
        <f t="shared" si="0"/>
        <v>3.27061169</v>
      </c>
    </row>
    <row r="32" spans="1:4" x14ac:dyDescent="0.25">
      <c r="A32" s="25" t="s">
        <v>386</v>
      </c>
      <c r="B32" s="279">
        <v>3.2431163399999998</v>
      </c>
      <c r="C32" s="279">
        <v>0</v>
      </c>
      <c r="D32" s="77">
        <f t="shared" si="0"/>
        <v>3.2431163399999998</v>
      </c>
    </row>
    <row r="33" spans="1:4" x14ac:dyDescent="0.25">
      <c r="A33" s="25" t="s">
        <v>382</v>
      </c>
      <c r="B33" s="279">
        <v>3.79744226</v>
      </c>
      <c r="C33" s="279">
        <v>1.0698710600000001</v>
      </c>
      <c r="D33" s="77">
        <f t="shared" si="0"/>
        <v>2.7275711999999999</v>
      </c>
    </row>
    <row r="34" spans="1:4" x14ac:dyDescent="0.25">
      <c r="A34" s="25" t="s">
        <v>808</v>
      </c>
      <c r="B34" s="279">
        <v>2.7138725200000002</v>
      </c>
      <c r="C34" s="279">
        <v>0</v>
      </c>
      <c r="D34" s="77">
        <f t="shared" si="0"/>
        <v>2.7138725200000002</v>
      </c>
    </row>
    <row r="35" spans="1:4" x14ac:dyDescent="0.25">
      <c r="A35" s="25" t="s">
        <v>365</v>
      </c>
      <c r="B35" s="279">
        <v>40.862544440000001</v>
      </c>
      <c r="C35" s="279">
        <v>38.169601849999999</v>
      </c>
      <c r="D35" s="77">
        <f t="shared" ref="D35:D66" si="1">B35-C35</f>
        <v>2.6929425900000012</v>
      </c>
    </row>
    <row r="36" spans="1:4" x14ac:dyDescent="0.25">
      <c r="A36" s="25" t="s">
        <v>312</v>
      </c>
      <c r="B36" s="279">
        <v>2.6884052000000001</v>
      </c>
      <c r="C36" s="279">
        <v>9.3360000000000005E-3</v>
      </c>
      <c r="D36" s="77">
        <f t="shared" si="1"/>
        <v>2.6790692000000003</v>
      </c>
    </row>
    <row r="37" spans="1:4" x14ac:dyDescent="0.25">
      <c r="A37" s="25" t="s">
        <v>374</v>
      </c>
      <c r="B37" s="279">
        <v>5.6263369800000005</v>
      </c>
      <c r="C37" s="279">
        <v>3.1615201600000002</v>
      </c>
      <c r="D37" s="77">
        <f t="shared" si="1"/>
        <v>2.4648168200000002</v>
      </c>
    </row>
    <row r="38" spans="1:4" x14ac:dyDescent="0.25">
      <c r="A38" s="25" t="s">
        <v>788</v>
      </c>
      <c r="B38" s="279">
        <v>2.4222564100000001</v>
      </c>
      <c r="C38" s="279">
        <v>0</v>
      </c>
      <c r="D38" s="77">
        <f t="shared" si="1"/>
        <v>2.4222564100000001</v>
      </c>
    </row>
    <row r="39" spans="1:4" x14ac:dyDescent="0.25">
      <c r="A39" s="25" t="s">
        <v>473</v>
      </c>
      <c r="B39" s="279">
        <v>2.1126904999999998</v>
      </c>
      <c r="C39" s="279">
        <v>4.2316400000000001E-3</v>
      </c>
      <c r="D39" s="77">
        <f t="shared" si="1"/>
        <v>2.1084588599999998</v>
      </c>
    </row>
    <row r="40" spans="1:4" x14ac:dyDescent="0.25">
      <c r="A40" s="25" t="s">
        <v>378</v>
      </c>
      <c r="B40" s="279">
        <v>1.8181993799999998</v>
      </c>
      <c r="C40" s="279">
        <v>4.0943000000000002E-4</v>
      </c>
      <c r="D40" s="77">
        <f t="shared" si="1"/>
        <v>1.8177899499999999</v>
      </c>
    </row>
    <row r="41" spans="1:4" x14ac:dyDescent="0.25">
      <c r="A41" s="25" t="s">
        <v>476</v>
      </c>
      <c r="B41" s="279">
        <v>1.5588156000000002</v>
      </c>
      <c r="C41" s="279">
        <v>6.5316200000000001E-3</v>
      </c>
      <c r="D41" s="77">
        <f t="shared" si="1"/>
        <v>1.5522839800000001</v>
      </c>
    </row>
    <row r="42" spans="1:4" x14ac:dyDescent="0.25">
      <c r="A42" s="25" t="s">
        <v>789</v>
      </c>
      <c r="B42" s="279">
        <v>1.2795040600000001</v>
      </c>
      <c r="C42" s="279">
        <v>0</v>
      </c>
      <c r="D42" s="77">
        <f t="shared" si="1"/>
        <v>1.2795040600000001</v>
      </c>
    </row>
    <row r="43" spans="1:4" x14ac:dyDescent="0.25">
      <c r="A43" s="25" t="s">
        <v>370</v>
      </c>
      <c r="B43" s="279">
        <v>1.1799833100000001</v>
      </c>
      <c r="C43" s="279">
        <v>8.4398799999999986E-3</v>
      </c>
      <c r="D43" s="77">
        <f t="shared" si="1"/>
        <v>1.1715434300000001</v>
      </c>
    </row>
    <row r="44" spans="1:4" x14ac:dyDescent="0.25">
      <c r="A44" s="25" t="s">
        <v>557</v>
      </c>
      <c r="B44" s="279">
        <v>1.1463049999999999</v>
      </c>
      <c r="C44" s="279">
        <v>0</v>
      </c>
      <c r="D44" s="77">
        <f t="shared" si="1"/>
        <v>1.1463049999999999</v>
      </c>
    </row>
    <row r="45" spans="1:4" x14ac:dyDescent="0.25">
      <c r="A45" s="25" t="s">
        <v>399</v>
      </c>
      <c r="B45" s="279">
        <v>0.82166662999999995</v>
      </c>
      <c r="C45" s="279">
        <v>0.13682229999999998</v>
      </c>
      <c r="D45" s="77">
        <f t="shared" si="1"/>
        <v>0.68484433</v>
      </c>
    </row>
    <row r="46" spans="1:4" x14ac:dyDescent="0.25">
      <c r="A46" s="25" t="s">
        <v>393</v>
      </c>
      <c r="B46" s="279">
        <v>0.54105086000000002</v>
      </c>
      <c r="C46" s="279">
        <v>0</v>
      </c>
      <c r="D46" s="77">
        <f t="shared" si="1"/>
        <v>0.54105086000000002</v>
      </c>
    </row>
    <row r="47" spans="1:4" x14ac:dyDescent="0.25">
      <c r="A47" s="25" t="s">
        <v>477</v>
      </c>
      <c r="B47" s="279">
        <v>0.54103529000000006</v>
      </c>
      <c r="C47" s="279">
        <v>0</v>
      </c>
      <c r="D47" s="77">
        <f t="shared" si="1"/>
        <v>0.54103529000000006</v>
      </c>
    </row>
    <row r="48" spans="1:4" x14ac:dyDescent="0.25">
      <c r="A48" s="25" t="s">
        <v>805</v>
      </c>
      <c r="B48" s="279">
        <v>0.43459123999999999</v>
      </c>
      <c r="C48" s="279">
        <v>0</v>
      </c>
      <c r="D48" s="77">
        <f t="shared" si="1"/>
        <v>0.43459123999999999</v>
      </c>
    </row>
    <row r="49" spans="1:4" x14ac:dyDescent="0.25">
      <c r="A49" s="25" t="s">
        <v>443</v>
      </c>
      <c r="B49" s="279">
        <v>0.58900399999999997</v>
      </c>
      <c r="C49" s="279">
        <v>0.16636864000000001</v>
      </c>
      <c r="D49" s="77">
        <f t="shared" si="1"/>
        <v>0.42263535999999996</v>
      </c>
    </row>
    <row r="50" spans="1:4" x14ac:dyDescent="0.25">
      <c r="A50" s="25" t="s">
        <v>401</v>
      </c>
      <c r="B50" s="279">
        <v>0.31791199999999997</v>
      </c>
      <c r="C50" s="279">
        <v>0</v>
      </c>
      <c r="D50" s="77">
        <f t="shared" si="1"/>
        <v>0.31791199999999997</v>
      </c>
    </row>
    <row r="51" spans="1:4" x14ac:dyDescent="0.25">
      <c r="A51" s="25" t="s">
        <v>548</v>
      </c>
      <c r="B51" s="279">
        <v>0.24299124</v>
      </c>
      <c r="C51" s="279">
        <v>0</v>
      </c>
      <c r="D51" s="77">
        <f t="shared" si="1"/>
        <v>0.24299124</v>
      </c>
    </row>
    <row r="52" spans="1:4" x14ac:dyDescent="0.25">
      <c r="A52" s="25" t="s">
        <v>412</v>
      </c>
      <c r="B52" s="279">
        <v>0.181948</v>
      </c>
      <c r="C52" s="279">
        <v>5.3532530000000002E-2</v>
      </c>
      <c r="D52" s="77">
        <f t="shared" si="1"/>
        <v>0.12841547</v>
      </c>
    </row>
    <row r="53" spans="1:4" x14ac:dyDescent="0.25">
      <c r="A53" s="25" t="s">
        <v>405</v>
      </c>
      <c r="B53" s="279">
        <v>0.12767899999999999</v>
      </c>
      <c r="C53" s="279">
        <v>5.39143E-3</v>
      </c>
      <c r="D53" s="77">
        <f t="shared" si="1"/>
        <v>0.12228756999999998</v>
      </c>
    </row>
    <row r="54" spans="1:4" x14ac:dyDescent="0.25">
      <c r="A54" s="25" t="s">
        <v>485</v>
      </c>
      <c r="B54" s="279">
        <v>0.16748831</v>
      </c>
      <c r="C54" s="279">
        <v>4.7810970000000001E-2</v>
      </c>
      <c r="D54" s="77">
        <f t="shared" si="1"/>
        <v>0.11967733999999999</v>
      </c>
    </row>
    <row r="55" spans="1:4" x14ac:dyDescent="0.25">
      <c r="A55" s="25" t="s">
        <v>311</v>
      </c>
      <c r="B55" s="279">
        <v>9.4600000000000004E-2</v>
      </c>
      <c r="C55" s="279">
        <v>0</v>
      </c>
      <c r="D55" s="77">
        <f t="shared" si="1"/>
        <v>9.4600000000000004E-2</v>
      </c>
    </row>
    <row r="56" spans="1:4" x14ac:dyDescent="0.25">
      <c r="A56" s="25" t="s">
        <v>491</v>
      </c>
      <c r="B56" s="279">
        <v>7.6778149999999989E-2</v>
      </c>
      <c r="C56" s="279">
        <v>0</v>
      </c>
      <c r="D56" s="77">
        <f t="shared" si="1"/>
        <v>7.6778149999999989E-2</v>
      </c>
    </row>
    <row r="57" spans="1:4" x14ac:dyDescent="0.25">
      <c r="A57" s="25" t="s">
        <v>397</v>
      </c>
      <c r="B57" s="279">
        <v>7.0544999999999997E-2</v>
      </c>
      <c r="C57" s="279">
        <v>8.7717799999999999E-3</v>
      </c>
      <c r="D57" s="77">
        <f t="shared" si="1"/>
        <v>6.1773219999999997E-2</v>
      </c>
    </row>
    <row r="58" spans="1:4" x14ac:dyDescent="0.25">
      <c r="A58" s="25" t="s">
        <v>472</v>
      </c>
      <c r="B58" s="279">
        <v>6.4416130000000002E-2</v>
      </c>
      <c r="C58" s="279">
        <v>8.6882800000000013E-3</v>
      </c>
      <c r="D58" s="77">
        <f t="shared" si="1"/>
        <v>5.5727850000000002E-2</v>
      </c>
    </row>
    <row r="59" spans="1:4" x14ac:dyDescent="0.25">
      <c r="A59" s="25" t="s">
        <v>398</v>
      </c>
      <c r="B59" s="279">
        <v>0.104092</v>
      </c>
      <c r="C59" s="279">
        <v>5.470995E-2</v>
      </c>
      <c r="D59" s="77">
        <f t="shared" si="1"/>
        <v>4.9382050000000004E-2</v>
      </c>
    </row>
    <row r="60" spans="1:4" x14ac:dyDescent="0.25">
      <c r="A60" s="25" t="s">
        <v>411</v>
      </c>
      <c r="B60" s="279">
        <v>0.60402159</v>
      </c>
      <c r="C60" s="279">
        <v>0.55595854</v>
      </c>
      <c r="D60" s="77">
        <f t="shared" si="1"/>
        <v>4.8063049999999996E-2</v>
      </c>
    </row>
    <row r="61" spans="1:4" x14ac:dyDescent="0.25">
      <c r="A61" s="25" t="s">
        <v>303</v>
      </c>
      <c r="B61" s="279">
        <v>2.0336E-2</v>
      </c>
      <c r="C61" s="279">
        <v>0</v>
      </c>
      <c r="D61" s="77">
        <f t="shared" si="1"/>
        <v>2.0336E-2</v>
      </c>
    </row>
    <row r="62" spans="1:4" x14ac:dyDescent="0.25">
      <c r="A62" s="25" t="s">
        <v>432</v>
      </c>
      <c r="B62" s="279">
        <v>1.7626900000000001E-2</v>
      </c>
      <c r="C62" s="279">
        <v>0</v>
      </c>
      <c r="D62" s="77">
        <f t="shared" si="1"/>
        <v>1.7626900000000001E-2</v>
      </c>
    </row>
    <row r="63" spans="1:4" x14ac:dyDescent="0.25">
      <c r="A63" s="25" t="s">
        <v>809</v>
      </c>
      <c r="B63" s="279">
        <v>1.5820000000000001E-2</v>
      </c>
      <c r="C63" s="279">
        <v>0</v>
      </c>
      <c r="D63" s="77">
        <f t="shared" si="1"/>
        <v>1.5820000000000001E-2</v>
      </c>
    </row>
    <row r="64" spans="1:4" x14ac:dyDescent="0.25">
      <c r="A64" s="25" t="s">
        <v>418</v>
      </c>
      <c r="B64" s="279">
        <v>1.2614799999999999E-3</v>
      </c>
      <c r="C64" s="279">
        <v>0</v>
      </c>
      <c r="D64" s="77">
        <f t="shared" si="1"/>
        <v>1.2614799999999999E-3</v>
      </c>
    </row>
    <row r="65" spans="1:4" x14ac:dyDescent="0.25">
      <c r="A65" s="25" t="s">
        <v>577</v>
      </c>
      <c r="B65" s="279">
        <v>2.5000000000000001E-4</v>
      </c>
      <c r="C65" s="279">
        <v>0</v>
      </c>
      <c r="D65" s="77">
        <f t="shared" si="1"/>
        <v>2.5000000000000001E-4</v>
      </c>
    </row>
    <row r="66" spans="1:4" x14ac:dyDescent="0.25">
      <c r="A66" s="25" t="s">
        <v>561</v>
      </c>
      <c r="B66" s="279">
        <v>1E-4</v>
      </c>
      <c r="C66" s="279">
        <v>0</v>
      </c>
      <c r="D66" s="77">
        <f t="shared" si="1"/>
        <v>1E-4</v>
      </c>
    </row>
    <row r="67" spans="1:4" x14ac:dyDescent="0.25">
      <c r="A67" s="25" t="s">
        <v>538</v>
      </c>
      <c r="B67" s="279">
        <v>5.0000000000000002E-5</v>
      </c>
      <c r="C67" s="279">
        <v>0</v>
      </c>
      <c r="D67" s="77">
        <f t="shared" ref="D67:D98" si="2">B67-C67</f>
        <v>5.0000000000000002E-5</v>
      </c>
    </row>
    <row r="68" spans="1:4" x14ac:dyDescent="0.25">
      <c r="A68" s="25" t="s">
        <v>581</v>
      </c>
      <c r="B68" s="279">
        <v>0</v>
      </c>
      <c r="C68" s="279">
        <v>2.477E-4</v>
      </c>
      <c r="D68" s="77">
        <f t="shared" si="2"/>
        <v>-2.477E-4</v>
      </c>
    </row>
    <row r="69" spans="1:4" x14ac:dyDescent="0.25">
      <c r="A69" s="25" t="s">
        <v>456</v>
      </c>
      <c r="B69" s="279">
        <v>0</v>
      </c>
      <c r="C69" s="279">
        <v>5.5150000000000002E-4</v>
      </c>
      <c r="D69" s="77">
        <f t="shared" si="2"/>
        <v>-5.5150000000000002E-4</v>
      </c>
    </row>
    <row r="70" spans="1:4" x14ac:dyDescent="0.25">
      <c r="A70" s="25" t="s">
        <v>437</v>
      </c>
      <c r="B70" s="279">
        <v>0</v>
      </c>
      <c r="C70" s="279">
        <v>6.2325999999999994E-4</v>
      </c>
      <c r="D70" s="77">
        <f t="shared" si="2"/>
        <v>-6.2325999999999994E-4</v>
      </c>
    </row>
    <row r="71" spans="1:4" x14ac:dyDescent="0.25">
      <c r="A71" s="25" t="s">
        <v>534</v>
      </c>
      <c r="B71" s="279">
        <v>0</v>
      </c>
      <c r="C71" s="279">
        <v>6.5660000000000002E-4</v>
      </c>
      <c r="D71" s="77">
        <f t="shared" si="2"/>
        <v>-6.5660000000000002E-4</v>
      </c>
    </row>
    <row r="72" spans="1:4" x14ac:dyDescent="0.25">
      <c r="A72" s="25" t="s">
        <v>553</v>
      </c>
      <c r="B72" s="279">
        <v>0</v>
      </c>
      <c r="C72" s="279">
        <v>7.4399000000000004E-4</v>
      </c>
      <c r="D72" s="77">
        <f t="shared" si="2"/>
        <v>-7.4399000000000004E-4</v>
      </c>
    </row>
    <row r="73" spans="1:4" x14ac:dyDescent="0.25">
      <c r="A73" s="25" t="s">
        <v>455</v>
      </c>
      <c r="B73" s="279">
        <v>0</v>
      </c>
      <c r="C73" s="279">
        <v>8.6149000000000002E-4</v>
      </c>
      <c r="D73" s="77">
        <f t="shared" si="2"/>
        <v>-8.6149000000000002E-4</v>
      </c>
    </row>
    <row r="74" spans="1:4" x14ac:dyDescent="0.25">
      <c r="A74" s="25" t="s">
        <v>309</v>
      </c>
      <c r="B74" s="279">
        <v>2.0000000000000002E-5</v>
      </c>
      <c r="C74" s="279">
        <v>1.0630399999999999E-3</v>
      </c>
      <c r="D74" s="77">
        <f t="shared" si="2"/>
        <v>-1.0430399999999999E-3</v>
      </c>
    </row>
    <row r="75" spans="1:4" x14ac:dyDescent="0.25">
      <c r="A75" s="25" t="s">
        <v>804</v>
      </c>
      <c r="B75" s="279">
        <v>0</v>
      </c>
      <c r="C75" s="279">
        <v>1.2893900000000001E-3</v>
      </c>
      <c r="D75" s="77">
        <f t="shared" si="2"/>
        <v>-1.2893900000000001E-3</v>
      </c>
    </row>
    <row r="76" spans="1:4" x14ac:dyDescent="0.25">
      <c r="A76" s="25" t="s">
        <v>575</v>
      </c>
      <c r="B76" s="279">
        <v>0</v>
      </c>
      <c r="C76" s="279">
        <v>1.3125000000000001E-3</v>
      </c>
      <c r="D76" s="77">
        <f t="shared" si="2"/>
        <v>-1.3125000000000001E-3</v>
      </c>
    </row>
    <row r="77" spans="1:4" x14ac:dyDescent="0.25">
      <c r="A77" s="25" t="s">
        <v>478</v>
      </c>
      <c r="B77" s="279">
        <v>0</v>
      </c>
      <c r="C77" s="279">
        <v>1.49848E-3</v>
      </c>
      <c r="D77" s="77">
        <f t="shared" si="2"/>
        <v>-1.49848E-3</v>
      </c>
    </row>
    <row r="78" spans="1:4" x14ac:dyDescent="0.25">
      <c r="A78" s="25" t="s">
        <v>803</v>
      </c>
      <c r="B78" s="279">
        <v>0</v>
      </c>
      <c r="C78" s="279">
        <v>1.8051900000000001E-3</v>
      </c>
      <c r="D78" s="77">
        <f t="shared" si="2"/>
        <v>-1.8051900000000001E-3</v>
      </c>
    </row>
    <row r="79" spans="1:4" x14ac:dyDescent="0.25">
      <c r="A79" s="25" t="s">
        <v>434</v>
      </c>
      <c r="B79" s="279">
        <v>0</v>
      </c>
      <c r="C79" s="279">
        <v>2.3948400000000001E-3</v>
      </c>
      <c r="D79" s="77">
        <f t="shared" si="2"/>
        <v>-2.3948400000000001E-3</v>
      </c>
    </row>
    <row r="80" spans="1:4" x14ac:dyDescent="0.25">
      <c r="A80" s="25" t="s">
        <v>459</v>
      </c>
      <c r="B80" s="279">
        <v>0</v>
      </c>
      <c r="C80" s="279">
        <v>2.7237199999999998E-3</v>
      </c>
      <c r="D80" s="77">
        <f t="shared" si="2"/>
        <v>-2.7237199999999998E-3</v>
      </c>
    </row>
    <row r="81" spans="1:4" x14ac:dyDescent="0.25">
      <c r="A81" s="25" t="s">
        <v>431</v>
      </c>
      <c r="B81" s="279">
        <v>0</v>
      </c>
      <c r="C81" s="279">
        <v>2.8673499999999998E-3</v>
      </c>
      <c r="D81" s="77">
        <f t="shared" si="2"/>
        <v>-2.8673499999999998E-3</v>
      </c>
    </row>
    <row r="82" spans="1:4" x14ac:dyDescent="0.25">
      <c r="A82" s="25" t="s">
        <v>447</v>
      </c>
      <c r="B82" s="279">
        <v>3.6181399999999997E-3</v>
      </c>
      <c r="C82" s="279">
        <v>6.8186899999999996E-3</v>
      </c>
      <c r="D82" s="77">
        <f t="shared" si="2"/>
        <v>-3.2005499999999999E-3</v>
      </c>
    </row>
    <row r="83" spans="1:4" x14ac:dyDescent="0.25">
      <c r="A83" s="25" t="s">
        <v>400</v>
      </c>
      <c r="B83" s="279">
        <v>6.5185999999999994E-2</v>
      </c>
      <c r="C83" s="279">
        <v>6.8428229999999993E-2</v>
      </c>
      <c r="D83" s="77">
        <f t="shared" si="2"/>
        <v>-3.2422299999999987E-3</v>
      </c>
    </row>
    <row r="84" spans="1:4" x14ac:dyDescent="0.25">
      <c r="A84" s="25" t="s">
        <v>580</v>
      </c>
      <c r="B84" s="279">
        <v>0</v>
      </c>
      <c r="C84" s="279">
        <v>3.9071699999999997E-3</v>
      </c>
      <c r="D84" s="77">
        <f t="shared" si="2"/>
        <v>-3.9071699999999997E-3</v>
      </c>
    </row>
    <row r="85" spans="1:4" x14ac:dyDescent="0.25">
      <c r="A85" s="25" t="s">
        <v>579</v>
      </c>
      <c r="B85" s="279">
        <v>0</v>
      </c>
      <c r="C85" s="279">
        <v>5.7341899999999993E-3</v>
      </c>
      <c r="D85" s="77">
        <f t="shared" si="2"/>
        <v>-5.7341899999999993E-3</v>
      </c>
    </row>
    <row r="86" spans="1:4" x14ac:dyDescent="0.25">
      <c r="A86" s="25" t="s">
        <v>441</v>
      </c>
      <c r="B86" s="279">
        <v>0</v>
      </c>
      <c r="C86" s="279">
        <v>6.7566099999999997E-3</v>
      </c>
      <c r="D86" s="77">
        <f t="shared" si="2"/>
        <v>-6.7566099999999997E-3</v>
      </c>
    </row>
    <row r="87" spans="1:4" x14ac:dyDescent="0.25">
      <c r="A87" s="25" t="s">
        <v>482</v>
      </c>
      <c r="B87" s="279">
        <v>0</v>
      </c>
      <c r="C87" s="279">
        <v>7.8969599999999997E-3</v>
      </c>
      <c r="D87" s="77">
        <f t="shared" si="2"/>
        <v>-7.8969599999999997E-3</v>
      </c>
    </row>
    <row r="88" spans="1:4" x14ac:dyDescent="0.25">
      <c r="A88" s="25" t="s">
        <v>554</v>
      </c>
      <c r="B88" s="279">
        <v>0</v>
      </c>
      <c r="C88" s="279">
        <v>9.4737099999999998E-3</v>
      </c>
      <c r="D88" s="77">
        <f t="shared" si="2"/>
        <v>-9.4737099999999998E-3</v>
      </c>
    </row>
    <row r="89" spans="1:4" x14ac:dyDescent="0.25">
      <c r="A89" s="25" t="s">
        <v>453</v>
      </c>
      <c r="B89" s="279">
        <v>0</v>
      </c>
      <c r="C89" s="279">
        <v>1.3116870000000001E-2</v>
      </c>
      <c r="D89" s="77">
        <f t="shared" si="2"/>
        <v>-1.3116870000000001E-2</v>
      </c>
    </row>
    <row r="90" spans="1:4" x14ac:dyDescent="0.25">
      <c r="A90" s="25" t="s">
        <v>442</v>
      </c>
      <c r="B90" s="279">
        <v>2.9499599999999997E-2</v>
      </c>
      <c r="C90" s="279">
        <v>4.3187570000000002E-2</v>
      </c>
      <c r="D90" s="77">
        <f t="shared" si="2"/>
        <v>-1.3687970000000004E-2</v>
      </c>
    </row>
    <row r="91" spans="1:4" x14ac:dyDescent="0.25">
      <c r="A91" s="25" t="s">
        <v>444</v>
      </c>
      <c r="B91" s="279">
        <v>0</v>
      </c>
      <c r="C91" s="279">
        <v>1.7833119999999997E-2</v>
      </c>
      <c r="D91" s="77">
        <f t="shared" si="2"/>
        <v>-1.7833119999999997E-2</v>
      </c>
    </row>
    <row r="92" spans="1:4" x14ac:dyDescent="0.25">
      <c r="A92" s="25" t="s">
        <v>802</v>
      </c>
      <c r="B92" s="279">
        <v>0</v>
      </c>
      <c r="C92" s="279">
        <v>1.827575E-2</v>
      </c>
      <c r="D92" s="77">
        <f t="shared" si="2"/>
        <v>-1.827575E-2</v>
      </c>
    </row>
    <row r="93" spans="1:4" x14ac:dyDescent="0.25">
      <c r="A93" s="25" t="s">
        <v>452</v>
      </c>
      <c r="B93" s="279">
        <v>0</v>
      </c>
      <c r="C93" s="279">
        <v>1.8346900000000003E-2</v>
      </c>
      <c r="D93" s="77">
        <f t="shared" si="2"/>
        <v>-1.8346900000000003E-2</v>
      </c>
    </row>
    <row r="94" spans="1:4" x14ac:dyDescent="0.25">
      <c r="A94" s="25" t="s">
        <v>415</v>
      </c>
      <c r="B94" s="279">
        <v>1.225E-3</v>
      </c>
      <c r="C94" s="279">
        <v>2.013148E-2</v>
      </c>
      <c r="D94" s="77">
        <f t="shared" si="2"/>
        <v>-1.890648E-2</v>
      </c>
    </row>
    <row r="95" spans="1:4" x14ac:dyDescent="0.25">
      <c r="A95" s="25" t="s">
        <v>423</v>
      </c>
      <c r="B95" s="279">
        <v>3.522E-3</v>
      </c>
      <c r="C95" s="279">
        <v>2.563323E-2</v>
      </c>
      <c r="D95" s="77">
        <f t="shared" si="2"/>
        <v>-2.2111229999999999E-2</v>
      </c>
    </row>
    <row r="96" spans="1:4" x14ac:dyDescent="0.25">
      <c r="A96" s="25" t="s">
        <v>424</v>
      </c>
      <c r="B96" s="279">
        <v>0</v>
      </c>
      <c r="C96" s="279">
        <v>2.4293820000000001E-2</v>
      </c>
      <c r="D96" s="77">
        <f t="shared" si="2"/>
        <v>-2.4293820000000001E-2</v>
      </c>
    </row>
    <row r="97" spans="1:4" x14ac:dyDescent="0.25">
      <c r="A97" s="25" t="s">
        <v>302</v>
      </c>
      <c r="B97" s="279">
        <v>0</v>
      </c>
      <c r="C97" s="279">
        <v>2.5120900000000002E-2</v>
      </c>
      <c r="D97" s="77">
        <f t="shared" si="2"/>
        <v>-2.5120900000000002E-2</v>
      </c>
    </row>
    <row r="98" spans="1:4" x14ac:dyDescent="0.25">
      <c r="A98" s="25" t="s">
        <v>440</v>
      </c>
      <c r="B98" s="279">
        <v>0</v>
      </c>
      <c r="C98" s="279">
        <v>2.6595979999999998E-2</v>
      </c>
      <c r="D98" s="77">
        <f t="shared" si="2"/>
        <v>-2.6595979999999998E-2</v>
      </c>
    </row>
    <row r="99" spans="1:4" x14ac:dyDescent="0.25">
      <c r="A99" s="25" t="s">
        <v>458</v>
      </c>
      <c r="B99" s="279">
        <v>0</v>
      </c>
      <c r="C99" s="279">
        <v>2.7254709999999998E-2</v>
      </c>
      <c r="D99" s="77">
        <f t="shared" ref="D99:D130" si="3">B99-C99</f>
        <v>-2.7254709999999998E-2</v>
      </c>
    </row>
    <row r="100" spans="1:4" x14ac:dyDescent="0.25">
      <c r="A100" s="25" t="s">
        <v>488</v>
      </c>
      <c r="B100" s="279">
        <v>0</v>
      </c>
      <c r="C100" s="279">
        <v>2.749043E-2</v>
      </c>
      <c r="D100" s="77">
        <f t="shared" si="3"/>
        <v>-2.749043E-2</v>
      </c>
    </row>
    <row r="101" spans="1:4" x14ac:dyDescent="0.25">
      <c r="A101" s="25" t="s">
        <v>451</v>
      </c>
      <c r="B101" s="279">
        <v>0</v>
      </c>
      <c r="C101" s="279">
        <v>3.2575949999999999E-2</v>
      </c>
      <c r="D101" s="77">
        <f t="shared" si="3"/>
        <v>-3.2575949999999999E-2</v>
      </c>
    </row>
    <row r="102" spans="1:4" x14ac:dyDescent="0.25">
      <c r="A102" s="25" t="s">
        <v>308</v>
      </c>
      <c r="B102" s="279">
        <v>0</v>
      </c>
      <c r="C102" s="279">
        <v>3.5256739999999995E-2</v>
      </c>
      <c r="D102" s="77">
        <f t="shared" si="3"/>
        <v>-3.5256739999999995E-2</v>
      </c>
    </row>
    <row r="103" spans="1:4" x14ac:dyDescent="0.25">
      <c r="A103" s="25" t="s">
        <v>428</v>
      </c>
      <c r="B103" s="279">
        <v>0</v>
      </c>
      <c r="C103" s="279">
        <v>4.4178240000000001E-2</v>
      </c>
      <c r="D103" s="77">
        <f t="shared" si="3"/>
        <v>-4.4178240000000001E-2</v>
      </c>
    </row>
    <row r="104" spans="1:4" x14ac:dyDescent="0.25">
      <c r="A104" s="25" t="s">
        <v>801</v>
      </c>
      <c r="B104" s="279">
        <v>0</v>
      </c>
      <c r="C104" s="279">
        <v>4.6882180000000002E-2</v>
      </c>
      <c r="D104" s="77">
        <f t="shared" si="3"/>
        <v>-4.6882180000000002E-2</v>
      </c>
    </row>
    <row r="105" spans="1:4" x14ac:dyDescent="0.25">
      <c r="A105" s="25" t="s">
        <v>439</v>
      </c>
      <c r="B105" s="279">
        <v>0</v>
      </c>
      <c r="C105" s="279">
        <v>4.8529610000000001E-2</v>
      </c>
      <c r="D105" s="77">
        <f t="shared" si="3"/>
        <v>-4.8529610000000001E-2</v>
      </c>
    </row>
    <row r="106" spans="1:4" x14ac:dyDescent="0.25">
      <c r="A106" s="25" t="s">
        <v>800</v>
      </c>
      <c r="B106" s="279">
        <v>0</v>
      </c>
      <c r="C106" s="279">
        <v>4.9988310000000001E-2</v>
      </c>
      <c r="D106" s="77">
        <f t="shared" si="3"/>
        <v>-4.9988310000000001E-2</v>
      </c>
    </row>
    <row r="107" spans="1:4" x14ac:dyDescent="0.25">
      <c r="A107" s="25" t="s">
        <v>552</v>
      </c>
      <c r="B107" s="279">
        <v>0</v>
      </c>
      <c r="C107" s="279">
        <v>5.1723829999999998E-2</v>
      </c>
      <c r="D107" s="77">
        <f t="shared" si="3"/>
        <v>-5.1723829999999998E-2</v>
      </c>
    </row>
    <row r="108" spans="1:4" x14ac:dyDescent="0.25">
      <c r="A108" s="25" t="s">
        <v>450</v>
      </c>
      <c r="B108" s="279">
        <v>0</v>
      </c>
      <c r="C108" s="279">
        <v>5.6480169999999996E-2</v>
      </c>
      <c r="D108" s="77">
        <f t="shared" si="3"/>
        <v>-5.6480169999999996E-2</v>
      </c>
    </row>
    <row r="109" spans="1:4" x14ac:dyDescent="0.25">
      <c r="A109" s="25" t="s">
        <v>454</v>
      </c>
      <c r="B109" s="279">
        <v>0</v>
      </c>
      <c r="C109" s="279">
        <v>7.8948619999999997E-2</v>
      </c>
      <c r="D109" s="77">
        <f t="shared" si="3"/>
        <v>-7.8948619999999997E-2</v>
      </c>
    </row>
    <row r="110" spans="1:4" x14ac:dyDescent="0.25">
      <c r="A110" s="25" t="s">
        <v>417</v>
      </c>
      <c r="B110" s="279">
        <v>0</v>
      </c>
      <c r="C110" s="279">
        <v>8.5665279999999996E-2</v>
      </c>
      <c r="D110" s="77">
        <f t="shared" si="3"/>
        <v>-8.5665279999999996E-2</v>
      </c>
    </row>
    <row r="111" spans="1:4" x14ac:dyDescent="0.25">
      <c r="A111" s="25" t="s">
        <v>449</v>
      </c>
      <c r="B111" s="279">
        <v>0</v>
      </c>
      <c r="C111" s="279">
        <v>9.3522830000000001E-2</v>
      </c>
      <c r="D111" s="77">
        <f t="shared" si="3"/>
        <v>-9.3522830000000001E-2</v>
      </c>
    </row>
    <row r="112" spans="1:4" x14ac:dyDescent="0.25">
      <c r="A112" s="25" t="s">
        <v>363</v>
      </c>
      <c r="B112" s="279">
        <v>23.073848959999999</v>
      </c>
      <c r="C112" s="279">
        <v>23.172962510000001</v>
      </c>
      <c r="D112" s="77">
        <f t="shared" si="3"/>
        <v>-9.9113550000001993E-2</v>
      </c>
    </row>
    <row r="113" spans="1:4" x14ac:dyDescent="0.25">
      <c r="A113" s="25" t="s">
        <v>461</v>
      </c>
      <c r="B113" s="279">
        <v>0</v>
      </c>
      <c r="C113" s="279">
        <v>0.11639492999999999</v>
      </c>
      <c r="D113" s="77">
        <f t="shared" si="3"/>
        <v>-0.11639492999999999</v>
      </c>
    </row>
    <row r="114" spans="1:4" x14ac:dyDescent="0.25">
      <c r="A114" s="25" t="s">
        <v>426</v>
      </c>
      <c r="B114" s="279">
        <v>0</v>
      </c>
      <c r="C114" s="279">
        <v>0.12093811</v>
      </c>
      <c r="D114" s="77">
        <f t="shared" si="3"/>
        <v>-0.12093811</v>
      </c>
    </row>
    <row r="115" spans="1:4" x14ac:dyDescent="0.25">
      <c r="A115" s="25" t="s">
        <v>510</v>
      </c>
      <c r="B115" s="279">
        <v>0</v>
      </c>
      <c r="C115" s="279">
        <v>0.15073973999999998</v>
      </c>
      <c r="D115" s="77">
        <f t="shared" si="3"/>
        <v>-0.15073973999999998</v>
      </c>
    </row>
    <row r="116" spans="1:4" x14ac:dyDescent="0.25">
      <c r="A116" s="25" t="s">
        <v>457</v>
      </c>
      <c r="B116" s="279">
        <v>0</v>
      </c>
      <c r="C116" s="279">
        <v>0.17306389000000003</v>
      </c>
      <c r="D116" s="77">
        <f t="shared" si="3"/>
        <v>-0.17306389000000003</v>
      </c>
    </row>
    <row r="117" spans="1:4" x14ac:dyDescent="0.25">
      <c r="A117" s="25" t="s">
        <v>445</v>
      </c>
      <c r="B117" s="279">
        <v>2.22E-4</v>
      </c>
      <c r="C117" s="279">
        <v>0.18376204999999998</v>
      </c>
      <c r="D117" s="77">
        <f t="shared" si="3"/>
        <v>-0.18354004999999998</v>
      </c>
    </row>
    <row r="118" spans="1:4" x14ac:dyDescent="0.25">
      <c r="A118" s="25" t="s">
        <v>460</v>
      </c>
      <c r="B118" s="279">
        <v>0</v>
      </c>
      <c r="C118" s="279">
        <v>0.23152275</v>
      </c>
      <c r="D118" s="77">
        <f t="shared" si="3"/>
        <v>-0.23152275</v>
      </c>
    </row>
    <row r="119" spans="1:4" x14ac:dyDescent="0.25">
      <c r="A119" s="25" t="s">
        <v>427</v>
      </c>
      <c r="B119" s="279">
        <v>0</v>
      </c>
      <c r="C119" s="279">
        <v>0.23824865000000001</v>
      </c>
      <c r="D119" s="77">
        <f t="shared" si="3"/>
        <v>-0.23824865000000001</v>
      </c>
    </row>
    <row r="120" spans="1:4" x14ac:dyDescent="0.25">
      <c r="A120" s="25" t="s">
        <v>484</v>
      </c>
      <c r="B120" s="279">
        <v>0</v>
      </c>
      <c r="C120" s="279">
        <v>0.25038363000000002</v>
      </c>
      <c r="D120" s="77">
        <f t="shared" si="3"/>
        <v>-0.25038363000000002</v>
      </c>
    </row>
    <row r="121" spans="1:4" x14ac:dyDescent="0.25">
      <c r="A121" s="25" t="s">
        <v>425</v>
      </c>
      <c r="B121" s="279">
        <v>0</v>
      </c>
      <c r="C121" s="279">
        <v>0.36140820000000001</v>
      </c>
      <c r="D121" s="77">
        <f t="shared" si="3"/>
        <v>-0.36140820000000001</v>
      </c>
    </row>
    <row r="122" spans="1:4" x14ac:dyDescent="0.25">
      <c r="A122" s="25" t="s">
        <v>562</v>
      </c>
      <c r="B122" s="279">
        <v>0</v>
      </c>
      <c r="C122" s="279">
        <v>0.40303376000000002</v>
      </c>
      <c r="D122" s="77">
        <f t="shared" si="3"/>
        <v>-0.40303376000000002</v>
      </c>
    </row>
    <row r="123" spans="1:4" x14ac:dyDescent="0.25">
      <c r="A123" s="25" t="s">
        <v>403</v>
      </c>
      <c r="B123" s="279">
        <v>4.2820000000000002E-3</v>
      </c>
      <c r="C123" s="279">
        <v>0.41163619000000001</v>
      </c>
      <c r="D123" s="77">
        <f t="shared" si="3"/>
        <v>-0.40735419</v>
      </c>
    </row>
    <row r="124" spans="1:4" x14ac:dyDescent="0.25">
      <c r="A124" s="25" t="s">
        <v>438</v>
      </c>
      <c r="B124" s="279">
        <v>0</v>
      </c>
      <c r="C124" s="279">
        <v>0.52704748000000001</v>
      </c>
      <c r="D124" s="77">
        <f t="shared" si="3"/>
        <v>-0.52704748000000001</v>
      </c>
    </row>
    <row r="125" spans="1:4" x14ac:dyDescent="0.25">
      <c r="A125" s="25" t="s">
        <v>306</v>
      </c>
      <c r="B125" s="279">
        <v>5.6771959999999996E-2</v>
      </c>
      <c r="C125" s="279">
        <v>0.64942830000000007</v>
      </c>
      <c r="D125" s="77">
        <f t="shared" si="3"/>
        <v>-0.59265634000000011</v>
      </c>
    </row>
    <row r="126" spans="1:4" x14ac:dyDescent="0.25">
      <c r="A126" s="25" t="s">
        <v>410</v>
      </c>
      <c r="B126" s="279">
        <v>0</v>
      </c>
      <c r="C126" s="279">
        <v>0.75542345</v>
      </c>
      <c r="D126" s="77">
        <f t="shared" si="3"/>
        <v>-0.75542345</v>
      </c>
    </row>
    <row r="127" spans="1:4" x14ac:dyDescent="0.25">
      <c r="A127" s="25" t="s">
        <v>435</v>
      </c>
      <c r="B127" s="279">
        <v>7.7214450000000004E-2</v>
      </c>
      <c r="C127" s="279">
        <v>0.84445878000000008</v>
      </c>
      <c r="D127" s="77">
        <f t="shared" si="3"/>
        <v>-0.76724433000000003</v>
      </c>
    </row>
    <row r="128" spans="1:4" x14ac:dyDescent="0.25">
      <c r="A128" s="25" t="s">
        <v>446</v>
      </c>
      <c r="B128" s="279">
        <v>0</v>
      </c>
      <c r="C128" s="279">
        <v>0.83600216999999999</v>
      </c>
      <c r="D128" s="77">
        <f t="shared" si="3"/>
        <v>-0.83600216999999999</v>
      </c>
    </row>
    <row r="129" spans="1:4" x14ac:dyDescent="0.25">
      <c r="A129" s="25" t="s">
        <v>387</v>
      </c>
      <c r="B129" s="279">
        <v>9.4688999999999995E-2</v>
      </c>
      <c r="C129" s="279">
        <v>1.1410107899999999</v>
      </c>
      <c r="D129" s="77">
        <f t="shared" si="3"/>
        <v>-1.0463217899999999</v>
      </c>
    </row>
    <row r="130" spans="1:4" x14ac:dyDescent="0.25">
      <c r="A130" s="25" t="s">
        <v>448</v>
      </c>
      <c r="B130" s="279">
        <v>0</v>
      </c>
      <c r="C130" s="279">
        <v>1.34004981</v>
      </c>
      <c r="D130" s="77">
        <f t="shared" si="3"/>
        <v>-1.34004981</v>
      </c>
    </row>
    <row r="131" spans="1:4" x14ac:dyDescent="0.25">
      <c r="A131" s="25" t="s">
        <v>414</v>
      </c>
      <c r="B131" s="279">
        <v>0.11986058000000001</v>
      </c>
      <c r="C131" s="279">
        <v>1.60025705</v>
      </c>
      <c r="D131" s="77">
        <f t="shared" ref="D131:D162" si="4">B131-C131</f>
        <v>-1.4803964699999999</v>
      </c>
    </row>
    <row r="132" spans="1:4" x14ac:dyDescent="0.25">
      <c r="A132" s="25" t="s">
        <v>422</v>
      </c>
      <c r="B132" s="279">
        <v>0</v>
      </c>
      <c r="C132" s="279">
        <v>1.7771955500000001</v>
      </c>
      <c r="D132" s="77">
        <f t="shared" si="4"/>
        <v>-1.7771955500000001</v>
      </c>
    </row>
    <row r="133" spans="1:4" x14ac:dyDescent="0.25">
      <c r="A133" s="25" t="s">
        <v>383</v>
      </c>
      <c r="B133" s="279">
        <v>1.9216E-4</v>
      </c>
      <c r="C133" s="279">
        <v>2.0332083000000001</v>
      </c>
      <c r="D133" s="77">
        <f t="shared" si="4"/>
        <v>-2.03301614</v>
      </c>
    </row>
    <row r="134" spans="1:4" x14ac:dyDescent="0.25">
      <c r="A134" s="25" t="s">
        <v>416</v>
      </c>
      <c r="B134" s="279">
        <v>0</v>
      </c>
      <c r="C134" s="279">
        <v>2.4618436400000001</v>
      </c>
      <c r="D134" s="77">
        <f t="shared" si="4"/>
        <v>-2.4618436400000001</v>
      </c>
    </row>
    <row r="135" spans="1:4" x14ac:dyDescent="0.25">
      <c r="A135" s="25" t="s">
        <v>307</v>
      </c>
      <c r="B135" s="279">
        <v>0</v>
      </c>
      <c r="C135" s="279">
        <v>2.9428447799999997</v>
      </c>
      <c r="D135" s="77">
        <f t="shared" si="4"/>
        <v>-2.9428447799999997</v>
      </c>
    </row>
    <row r="136" spans="1:4" x14ac:dyDescent="0.25">
      <c r="A136" s="25" t="s">
        <v>408</v>
      </c>
      <c r="B136" s="279">
        <v>8.7410000000000005E-4</v>
      </c>
      <c r="C136" s="279">
        <v>3.16855149</v>
      </c>
      <c r="D136" s="77">
        <f t="shared" si="4"/>
        <v>-3.1676773900000001</v>
      </c>
    </row>
    <row r="137" spans="1:4" x14ac:dyDescent="0.25">
      <c r="A137" s="25" t="s">
        <v>419</v>
      </c>
      <c r="B137" s="279">
        <v>0</v>
      </c>
      <c r="C137" s="279">
        <v>3.3399519600000001</v>
      </c>
      <c r="D137" s="77">
        <f t="shared" si="4"/>
        <v>-3.3399519600000001</v>
      </c>
    </row>
    <row r="138" spans="1:4" x14ac:dyDescent="0.25">
      <c r="A138" s="25" t="s">
        <v>420</v>
      </c>
      <c r="B138" s="279">
        <v>0</v>
      </c>
      <c r="C138" s="279">
        <v>3.7691761699999997</v>
      </c>
      <c r="D138" s="77">
        <f t="shared" si="4"/>
        <v>-3.7691761699999997</v>
      </c>
    </row>
    <row r="139" spans="1:4" x14ac:dyDescent="0.25">
      <c r="A139" s="25" t="s">
        <v>392</v>
      </c>
      <c r="B139" s="279">
        <v>4.3229999999999996E-3</v>
      </c>
      <c r="C139" s="279">
        <v>4.0574876900000003</v>
      </c>
      <c r="D139" s="77">
        <f t="shared" si="4"/>
        <v>-4.05316469</v>
      </c>
    </row>
    <row r="140" spans="1:4" x14ac:dyDescent="0.25">
      <c r="A140" s="25" t="s">
        <v>349</v>
      </c>
      <c r="B140" s="279">
        <v>0</v>
      </c>
      <c r="C140" s="279">
        <v>4.1212129500000003</v>
      </c>
      <c r="D140" s="77">
        <f t="shared" si="4"/>
        <v>-4.1212129500000003</v>
      </c>
    </row>
    <row r="141" spans="1:4" x14ac:dyDescent="0.25">
      <c r="A141" s="25" t="s">
        <v>372</v>
      </c>
      <c r="B141" s="279">
        <v>37.002655770000004</v>
      </c>
      <c r="C141" s="279">
        <v>42.159227030000004</v>
      </c>
      <c r="D141" s="77">
        <f t="shared" si="4"/>
        <v>-5.1565712599999998</v>
      </c>
    </row>
    <row r="142" spans="1:4" x14ac:dyDescent="0.25">
      <c r="A142" s="25" t="s">
        <v>391</v>
      </c>
      <c r="B142" s="279">
        <v>0.71170326000000006</v>
      </c>
      <c r="C142" s="279">
        <v>6.2637206500000007</v>
      </c>
      <c r="D142" s="77">
        <f t="shared" si="4"/>
        <v>-5.5520173900000005</v>
      </c>
    </row>
    <row r="143" spans="1:4" x14ac:dyDescent="0.25">
      <c r="A143" s="25" t="s">
        <v>301</v>
      </c>
      <c r="B143" s="279">
        <v>5.4646766299999996</v>
      </c>
      <c r="C143" s="279">
        <v>11.201619340000001</v>
      </c>
      <c r="D143" s="77">
        <f t="shared" si="4"/>
        <v>-5.736942710000001</v>
      </c>
    </row>
    <row r="144" spans="1:4" x14ac:dyDescent="0.25">
      <c r="A144" s="25" t="s">
        <v>413</v>
      </c>
      <c r="B144" s="279">
        <v>0.02</v>
      </c>
      <c r="C144" s="279">
        <v>7.25633485</v>
      </c>
      <c r="D144" s="77">
        <f t="shared" si="4"/>
        <v>-7.2363348500000004</v>
      </c>
    </row>
    <row r="145" spans="1:4" x14ac:dyDescent="0.25">
      <c r="A145" s="25" t="s">
        <v>310</v>
      </c>
      <c r="B145" s="279">
        <v>0</v>
      </c>
      <c r="C145" s="279">
        <v>8.1459934700000005</v>
      </c>
      <c r="D145" s="77">
        <f t="shared" si="4"/>
        <v>-8.1459934700000005</v>
      </c>
    </row>
    <row r="146" spans="1:4" x14ac:dyDescent="0.25">
      <c r="A146" s="25" t="s">
        <v>366</v>
      </c>
      <c r="B146" s="279">
        <v>8.4331818199999997</v>
      </c>
      <c r="C146" s="279">
        <v>17.364638299999999</v>
      </c>
      <c r="D146" s="77">
        <f t="shared" si="4"/>
        <v>-8.9314564799999996</v>
      </c>
    </row>
    <row r="147" spans="1:4" x14ac:dyDescent="0.25">
      <c r="A147" s="25" t="s">
        <v>390</v>
      </c>
      <c r="B147" s="279">
        <v>4.2361779999999998</v>
      </c>
      <c r="C147" s="279">
        <v>13.99104133</v>
      </c>
      <c r="D147" s="77">
        <f t="shared" si="4"/>
        <v>-9.7548633299999992</v>
      </c>
    </row>
    <row r="148" spans="1:4" x14ac:dyDescent="0.25">
      <c r="A148" s="25" t="s">
        <v>304</v>
      </c>
      <c r="B148" s="279">
        <v>0.38418068</v>
      </c>
      <c r="C148" s="279">
        <v>11.45212665</v>
      </c>
      <c r="D148" s="77">
        <f t="shared" si="4"/>
        <v>-11.06794597</v>
      </c>
    </row>
    <row r="149" spans="1:4" x14ac:dyDescent="0.25">
      <c r="A149" s="25" t="s">
        <v>373</v>
      </c>
      <c r="B149" s="279">
        <v>3.40911352</v>
      </c>
      <c r="C149" s="279">
        <v>16.86610684</v>
      </c>
      <c r="D149" s="77">
        <f t="shared" si="4"/>
        <v>-13.45699332</v>
      </c>
    </row>
    <row r="150" spans="1:4" x14ac:dyDescent="0.25">
      <c r="A150" s="25" t="s">
        <v>377</v>
      </c>
      <c r="B150" s="279">
        <v>0.10970000000000001</v>
      </c>
      <c r="C150" s="279">
        <v>14.17772824</v>
      </c>
      <c r="D150" s="77">
        <f t="shared" si="4"/>
        <v>-14.06802824</v>
      </c>
    </row>
    <row r="151" spans="1:4" x14ac:dyDescent="0.25">
      <c r="A151" s="25" t="s">
        <v>389</v>
      </c>
      <c r="B151" s="279">
        <v>0.14186550000000001</v>
      </c>
      <c r="C151" s="279">
        <v>14.87281834</v>
      </c>
      <c r="D151" s="77">
        <f t="shared" si="4"/>
        <v>-14.73095284</v>
      </c>
    </row>
    <row r="152" spans="1:4" x14ac:dyDescent="0.25">
      <c r="A152" s="25" t="s">
        <v>298</v>
      </c>
      <c r="B152" s="279">
        <v>1.8700000000000001E-2</v>
      </c>
      <c r="C152" s="279">
        <v>14.887792130000001</v>
      </c>
      <c r="D152" s="77">
        <f t="shared" si="4"/>
        <v>-14.86909213</v>
      </c>
    </row>
    <row r="153" spans="1:4" x14ac:dyDescent="0.25">
      <c r="A153" s="25" t="s">
        <v>380</v>
      </c>
      <c r="B153" s="279">
        <v>3.49466755</v>
      </c>
      <c r="C153" s="279">
        <v>19.196274629999998</v>
      </c>
      <c r="D153" s="77">
        <f t="shared" si="4"/>
        <v>-15.701607079999999</v>
      </c>
    </row>
    <row r="154" spans="1:4" x14ac:dyDescent="0.25">
      <c r="A154" s="25" t="s">
        <v>376</v>
      </c>
      <c r="B154" s="279">
        <v>1.7950349999999999</v>
      </c>
      <c r="C154" s="279">
        <v>18.107966640000001</v>
      </c>
      <c r="D154" s="77">
        <f t="shared" si="4"/>
        <v>-16.312931640000002</v>
      </c>
    </row>
    <row r="155" spans="1:4" x14ac:dyDescent="0.25">
      <c r="A155" s="25" t="s">
        <v>385</v>
      </c>
      <c r="B155" s="279">
        <v>3.4336050899999999</v>
      </c>
      <c r="C155" s="279">
        <v>22.33274986</v>
      </c>
      <c r="D155" s="77">
        <f t="shared" si="4"/>
        <v>-18.899144769999999</v>
      </c>
    </row>
    <row r="156" spans="1:4" x14ac:dyDescent="0.25">
      <c r="A156" s="25" t="s">
        <v>395</v>
      </c>
      <c r="B156" s="279">
        <v>0.13764336999999999</v>
      </c>
      <c r="C156" s="279">
        <v>19.159100469999998</v>
      </c>
      <c r="D156" s="77">
        <f t="shared" si="4"/>
        <v>-19.021457099999999</v>
      </c>
    </row>
    <row r="157" spans="1:4" x14ac:dyDescent="0.25">
      <c r="A157" s="25" t="s">
        <v>371</v>
      </c>
      <c r="B157" s="279">
        <v>2.5496999999999998E-4</v>
      </c>
      <c r="C157" s="279">
        <v>30.150379050000002</v>
      </c>
      <c r="D157" s="77">
        <f t="shared" si="4"/>
        <v>-30.150124080000001</v>
      </c>
    </row>
    <row r="158" spans="1:4" x14ac:dyDescent="0.25">
      <c r="A158" s="25" t="s">
        <v>384</v>
      </c>
      <c r="B158" s="279">
        <v>6.6210000000000001E-3</v>
      </c>
      <c r="C158" s="279">
        <v>48.627689909999994</v>
      </c>
      <c r="D158" s="77">
        <f t="shared" si="4"/>
        <v>-48.621068909999991</v>
      </c>
    </row>
    <row r="159" spans="1:4" x14ac:dyDescent="0.25">
      <c r="A159" s="25" t="s">
        <v>429</v>
      </c>
      <c r="B159" s="279">
        <v>0</v>
      </c>
      <c r="C159" s="279">
        <v>55.568221139999999</v>
      </c>
      <c r="D159" s="77">
        <f t="shared" si="4"/>
        <v>-55.568221139999999</v>
      </c>
    </row>
    <row r="160" spans="1:4" x14ac:dyDescent="0.25">
      <c r="A160" s="25" t="s">
        <v>358</v>
      </c>
      <c r="B160" s="279">
        <v>69.70220076999999</v>
      </c>
      <c r="C160" s="279">
        <v>128.43403915000002</v>
      </c>
      <c r="D160" s="77">
        <f t="shared" si="4"/>
        <v>-58.731838380000028</v>
      </c>
    </row>
    <row r="161" spans="1:4" x14ac:dyDescent="0.25">
      <c r="A161" s="25" t="s">
        <v>360</v>
      </c>
      <c r="B161" s="279">
        <v>85.196648109999998</v>
      </c>
      <c r="C161" s="279">
        <v>145.12719812</v>
      </c>
      <c r="D161" s="77">
        <f t="shared" si="4"/>
        <v>-59.930550010000005</v>
      </c>
    </row>
    <row r="162" spans="1:4" x14ac:dyDescent="0.25">
      <c r="A162" s="25" t="s">
        <v>421</v>
      </c>
      <c r="B162" s="279">
        <v>1.14941607</v>
      </c>
      <c r="C162" s="279">
        <v>102.19133174</v>
      </c>
      <c r="D162" s="77">
        <f t="shared" si="4"/>
        <v>-101.04191566999999</v>
      </c>
    </row>
    <row r="163" spans="1:4" x14ac:dyDescent="0.25">
      <c r="A163" s="25" t="s">
        <v>433</v>
      </c>
      <c r="B163" s="279">
        <v>1.9463957700000001</v>
      </c>
      <c r="C163" s="279">
        <v>110.19025241</v>
      </c>
      <c r="D163" s="77">
        <f t="shared" ref="D163:D175" si="5">B163-C163</f>
        <v>-108.24385664</v>
      </c>
    </row>
    <row r="164" spans="1:4" x14ac:dyDescent="0.25">
      <c r="A164" s="25" t="s">
        <v>368</v>
      </c>
      <c r="B164" s="279">
        <v>13.13282974</v>
      </c>
      <c r="C164" s="279">
        <v>122.35250040000001</v>
      </c>
      <c r="D164" s="77">
        <f t="shared" si="5"/>
        <v>-109.21967066000001</v>
      </c>
    </row>
    <row r="165" spans="1:4" x14ac:dyDescent="0.25">
      <c r="A165" s="25" t="s">
        <v>430</v>
      </c>
      <c r="B165" s="279">
        <v>0</v>
      </c>
      <c r="C165" s="279">
        <v>130.86712154</v>
      </c>
      <c r="D165" s="77">
        <f t="shared" si="5"/>
        <v>-130.86712154</v>
      </c>
    </row>
    <row r="166" spans="1:4" x14ac:dyDescent="0.25">
      <c r="A166" s="25" t="s">
        <v>379</v>
      </c>
      <c r="B166" s="279">
        <v>24.119970949999999</v>
      </c>
      <c r="C166" s="279">
        <v>177.10464799000002</v>
      </c>
      <c r="D166" s="77">
        <f t="shared" si="5"/>
        <v>-152.98467704000001</v>
      </c>
    </row>
    <row r="167" spans="1:4" x14ac:dyDescent="0.25">
      <c r="A167" s="25" t="s">
        <v>394</v>
      </c>
      <c r="B167" s="279">
        <v>0.30120056000000001</v>
      </c>
      <c r="C167" s="279">
        <v>189.91877662000002</v>
      </c>
      <c r="D167" s="77">
        <f t="shared" si="5"/>
        <v>-189.61757606</v>
      </c>
    </row>
    <row r="168" spans="1:4" s="12" customFormat="1" ht="13" x14ac:dyDescent="0.3">
      <c r="A168" s="25" t="s">
        <v>361</v>
      </c>
      <c r="B168" s="279">
        <v>31.741171739999999</v>
      </c>
      <c r="C168" s="279">
        <v>244.16482533999999</v>
      </c>
      <c r="D168" s="77">
        <f t="shared" si="5"/>
        <v>-212.42365359999999</v>
      </c>
    </row>
    <row r="169" spans="1:4" x14ac:dyDescent="0.25">
      <c r="A169" s="25" t="s">
        <v>364</v>
      </c>
      <c r="B169" s="279">
        <v>7.6351988499999992</v>
      </c>
      <c r="C169" s="279">
        <v>237.59726477999999</v>
      </c>
      <c r="D169" s="77">
        <f t="shared" si="5"/>
        <v>-229.96206592999999</v>
      </c>
    </row>
    <row r="170" spans="1:4" x14ac:dyDescent="0.25">
      <c r="A170" s="25" t="s">
        <v>352</v>
      </c>
      <c r="B170" s="279">
        <v>163.03731557</v>
      </c>
      <c r="C170" s="279">
        <v>413.94456582999999</v>
      </c>
      <c r="D170" s="77">
        <f t="shared" si="5"/>
        <v>-250.90725025999998</v>
      </c>
    </row>
    <row r="171" spans="1:4" x14ac:dyDescent="0.25">
      <c r="A171" s="25" t="s">
        <v>407</v>
      </c>
      <c r="B171" s="279">
        <v>9.7224000000000005E-2</v>
      </c>
      <c r="C171" s="279">
        <v>390.23095945999995</v>
      </c>
      <c r="D171" s="77">
        <f t="shared" si="5"/>
        <v>-390.13373545999997</v>
      </c>
    </row>
    <row r="172" spans="1:4" x14ac:dyDescent="0.25">
      <c r="A172" s="25" t="s">
        <v>355</v>
      </c>
      <c r="B172" s="279">
        <v>47.952782069999998</v>
      </c>
      <c r="C172" s="279">
        <v>459.31577175000001</v>
      </c>
      <c r="D172" s="77">
        <f t="shared" si="5"/>
        <v>-411.36298968</v>
      </c>
    </row>
    <row r="173" spans="1:4" x14ac:dyDescent="0.25">
      <c r="A173" s="282" t="s">
        <v>530</v>
      </c>
      <c r="B173" s="279">
        <v>68.695594889999995</v>
      </c>
      <c r="C173" s="279">
        <v>480.44436433999999</v>
      </c>
      <c r="D173" s="77">
        <f t="shared" si="5"/>
        <v>-411.74876945</v>
      </c>
    </row>
    <row r="174" spans="1:4" x14ac:dyDescent="0.25">
      <c r="A174" s="25" t="s">
        <v>345</v>
      </c>
      <c r="B174" s="279">
        <v>41.353647029999998</v>
      </c>
      <c r="C174" s="279">
        <v>940.48571946000004</v>
      </c>
      <c r="D174" s="77">
        <f t="shared" si="5"/>
        <v>-899.13207242999999</v>
      </c>
    </row>
    <row r="175" spans="1:4" x14ac:dyDescent="0.25">
      <c r="A175" s="25" t="s">
        <v>296</v>
      </c>
      <c r="B175" s="279">
        <v>1659.0052251500001</v>
      </c>
      <c r="C175" s="279">
        <v>4232.8374596249996</v>
      </c>
      <c r="D175" s="77">
        <f t="shared" si="5"/>
        <v>-2573.8322344749995</v>
      </c>
    </row>
    <row r="176" spans="1:4" x14ac:dyDescent="0.25">
      <c r="A176" s="25" t="s">
        <v>262</v>
      </c>
      <c r="B176" s="239">
        <f>SUM(B3:B175)</f>
        <v>6119.2914759699979</v>
      </c>
      <c r="C176" s="239">
        <f>SUM(C3:C175)</f>
        <v>10033.465381124999</v>
      </c>
      <c r="D176" s="240">
        <f>SUM(D3:D175)</f>
        <v>-3914.1739051549966</v>
      </c>
    </row>
  </sheetData>
  <sortState xmlns:xlrd2="http://schemas.microsoft.com/office/spreadsheetml/2017/richdata2" ref="A3:D167">
    <sortCondition descending="1" ref="D3:D167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2"/>
  <sheetViews>
    <sheetView zoomScaleNormal="100" workbookViewId="0">
      <selection activeCell="I15" sqref="I15"/>
    </sheetView>
  </sheetViews>
  <sheetFormatPr defaultColWidth="8.81640625" defaultRowHeight="12.5" x14ac:dyDescent="0.25"/>
  <cols>
    <col min="1" max="1" width="28.36328125" style="4" customWidth="1"/>
    <col min="2" max="2" width="15.1796875" style="4" customWidth="1"/>
    <col min="3" max="3" width="15.453125" style="4" customWidth="1"/>
    <col min="4" max="4" width="15.1796875" style="4" bestFit="1" customWidth="1"/>
    <col min="5" max="16384" width="8.81640625" style="4"/>
  </cols>
  <sheetData>
    <row r="1" spans="1:6" ht="13" x14ac:dyDescent="0.3">
      <c r="A1" s="78" t="s">
        <v>839</v>
      </c>
      <c r="F1" s="34" t="s">
        <v>313</v>
      </c>
    </row>
    <row r="2" spans="1:6" ht="13" x14ac:dyDescent="0.3">
      <c r="A2" s="27" t="s">
        <v>339</v>
      </c>
      <c r="B2" s="27" t="s">
        <v>335</v>
      </c>
      <c r="C2" s="27" t="s">
        <v>266</v>
      </c>
      <c r="D2" s="27" t="s">
        <v>267</v>
      </c>
    </row>
    <row r="3" spans="1:6" x14ac:dyDescent="0.25">
      <c r="A3" s="25" t="s">
        <v>9</v>
      </c>
      <c r="B3" s="279">
        <v>1376.5008305599999</v>
      </c>
      <c r="C3" s="279">
        <v>47.748404030000003</v>
      </c>
      <c r="D3" s="96">
        <f t="shared" ref="D3:D66" si="0">B3-C3</f>
        <v>1328.7524265299999</v>
      </c>
    </row>
    <row r="4" spans="1:6" x14ac:dyDescent="0.25">
      <c r="A4" s="25" t="s">
        <v>260</v>
      </c>
      <c r="B4" s="279">
        <v>1076.8965149999999</v>
      </c>
      <c r="C4" s="279">
        <v>2.1944999999999998E-3</v>
      </c>
      <c r="D4" s="96">
        <f t="shared" si="0"/>
        <v>1076.8943204999998</v>
      </c>
    </row>
    <row r="5" spans="1:6" x14ac:dyDescent="0.25">
      <c r="A5" s="282" t="s">
        <v>524</v>
      </c>
      <c r="B5" s="279">
        <v>922.07168598999999</v>
      </c>
      <c r="C5" s="279">
        <v>7.4697875599999994</v>
      </c>
      <c r="D5" s="96">
        <f t="shared" si="0"/>
        <v>914.60189843000001</v>
      </c>
    </row>
    <row r="6" spans="1:6" x14ac:dyDescent="0.25">
      <c r="A6" s="25" t="s">
        <v>0</v>
      </c>
      <c r="B6" s="279">
        <v>208.381764</v>
      </c>
      <c r="C6" s="279">
        <v>3.32707877</v>
      </c>
      <c r="D6" s="96">
        <f t="shared" si="0"/>
        <v>205.05468523000002</v>
      </c>
    </row>
    <row r="7" spans="1:6" x14ac:dyDescent="0.25">
      <c r="A7" s="25" t="s">
        <v>71</v>
      </c>
      <c r="B7" s="279">
        <v>160.76711254</v>
      </c>
      <c r="C7" s="279">
        <v>6.7437947099999995</v>
      </c>
      <c r="D7" s="96">
        <f t="shared" si="0"/>
        <v>154.02331783</v>
      </c>
    </row>
    <row r="8" spans="1:6" x14ac:dyDescent="0.25">
      <c r="A8" s="25" t="s">
        <v>47</v>
      </c>
      <c r="B8" s="279">
        <v>126.60512237</v>
      </c>
      <c r="C8" s="279">
        <v>0.72249399000000003</v>
      </c>
      <c r="D8" s="96">
        <f t="shared" si="0"/>
        <v>125.88262838</v>
      </c>
    </row>
    <row r="9" spans="1:6" x14ac:dyDescent="0.25">
      <c r="A9" s="25" t="s">
        <v>64</v>
      </c>
      <c r="B9" s="279">
        <v>78.447154819999994</v>
      </c>
      <c r="C9" s="279">
        <v>8.7139727699999998</v>
      </c>
      <c r="D9" s="96">
        <f t="shared" si="0"/>
        <v>69.733182049999996</v>
      </c>
    </row>
    <row r="10" spans="1:6" x14ac:dyDescent="0.25">
      <c r="A10" s="25" t="s">
        <v>1</v>
      </c>
      <c r="B10" s="279">
        <v>63.959814950000002</v>
      </c>
      <c r="C10" s="279">
        <v>0.13750542000000002</v>
      </c>
      <c r="D10" s="96">
        <f t="shared" si="0"/>
        <v>63.822309530000005</v>
      </c>
    </row>
    <row r="11" spans="1:6" x14ac:dyDescent="0.25">
      <c r="A11" s="25" t="s">
        <v>109</v>
      </c>
      <c r="B11" s="279">
        <v>200.52415922</v>
      </c>
      <c r="C11" s="279">
        <v>139.32440900999998</v>
      </c>
      <c r="D11" s="96">
        <f t="shared" si="0"/>
        <v>61.199750210000019</v>
      </c>
    </row>
    <row r="12" spans="1:6" x14ac:dyDescent="0.25">
      <c r="A12" s="25" t="s">
        <v>61</v>
      </c>
      <c r="B12" s="279">
        <v>61.763773439999994</v>
      </c>
      <c r="C12" s="279">
        <v>3.8164973999999998</v>
      </c>
      <c r="D12" s="96">
        <f t="shared" si="0"/>
        <v>57.947276039999991</v>
      </c>
    </row>
    <row r="13" spans="1:6" x14ac:dyDescent="0.25">
      <c r="A13" s="25" t="s">
        <v>11</v>
      </c>
      <c r="B13" s="279">
        <v>62.092692790000001</v>
      </c>
      <c r="C13" s="279">
        <v>13.767297630000002</v>
      </c>
      <c r="D13" s="96">
        <f t="shared" si="0"/>
        <v>48.325395159999999</v>
      </c>
    </row>
    <row r="14" spans="1:6" x14ac:dyDescent="0.25">
      <c r="A14" s="25" t="s">
        <v>77</v>
      </c>
      <c r="B14" s="279">
        <v>28.649840090000001</v>
      </c>
      <c r="C14" s="279">
        <v>0.67834161000000004</v>
      </c>
      <c r="D14" s="96">
        <f t="shared" si="0"/>
        <v>27.971498480000001</v>
      </c>
    </row>
    <row r="15" spans="1:6" x14ac:dyDescent="0.25">
      <c r="A15" s="25" t="s">
        <v>66</v>
      </c>
      <c r="B15" s="279">
        <v>26.182945480000001</v>
      </c>
      <c r="C15" s="279">
        <v>0.22780555</v>
      </c>
      <c r="D15" s="96">
        <f t="shared" si="0"/>
        <v>25.955139930000001</v>
      </c>
    </row>
    <row r="16" spans="1:6" x14ac:dyDescent="0.25">
      <c r="A16" s="25" t="s">
        <v>179</v>
      </c>
      <c r="B16" s="279">
        <v>26.644673999999998</v>
      </c>
      <c r="C16" s="279">
        <v>3.8102968800000001</v>
      </c>
      <c r="D16" s="96">
        <f t="shared" si="0"/>
        <v>22.834377119999999</v>
      </c>
    </row>
    <row r="17" spans="1:4" x14ac:dyDescent="0.25">
      <c r="A17" s="25" t="s">
        <v>72</v>
      </c>
      <c r="B17" s="279">
        <v>21.88821227</v>
      </c>
      <c r="C17" s="279">
        <v>0</v>
      </c>
      <c r="D17" s="96">
        <f t="shared" si="0"/>
        <v>21.88821227</v>
      </c>
    </row>
    <row r="18" spans="1:4" x14ac:dyDescent="0.25">
      <c r="A18" s="25" t="s">
        <v>145</v>
      </c>
      <c r="B18" s="279">
        <v>34.365896849999999</v>
      </c>
      <c r="C18" s="279">
        <v>12.86162869</v>
      </c>
      <c r="D18" s="96">
        <f t="shared" si="0"/>
        <v>21.504268159999999</v>
      </c>
    </row>
    <row r="19" spans="1:4" x14ac:dyDescent="0.25">
      <c r="A19" s="25" t="s">
        <v>151</v>
      </c>
      <c r="B19" s="279">
        <v>316.29271899999998</v>
      </c>
      <c r="C19" s="279">
        <v>296.24616083999996</v>
      </c>
      <c r="D19" s="96">
        <f t="shared" si="0"/>
        <v>20.046558160000018</v>
      </c>
    </row>
    <row r="20" spans="1:4" x14ac:dyDescent="0.25">
      <c r="A20" s="25" t="s">
        <v>215</v>
      </c>
      <c r="B20" s="279">
        <v>30.357723059999998</v>
      </c>
      <c r="C20" s="279">
        <v>10.59087087</v>
      </c>
      <c r="D20" s="96">
        <f t="shared" si="0"/>
        <v>19.766852189999998</v>
      </c>
    </row>
    <row r="21" spans="1:4" x14ac:dyDescent="0.25">
      <c r="A21" s="25" t="s">
        <v>62</v>
      </c>
      <c r="B21" s="279">
        <v>16.483490379999999</v>
      </c>
      <c r="C21" s="279">
        <v>4.9317766500000007</v>
      </c>
      <c r="D21" s="96">
        <f t="shared" si="0"/>
        <v>11.551713729999999</v>
      </c>
    </row>
    <row r="22" spans="1:4" x14ac:dyDescent="0.25">
      <c r="A22" s="25" t="s">
        <v>10</v>
      </c>
      <c r="B22" s="279">
        <v>11.68052351</v>
      </c>
      <c r="C22" s="279">
        <v>0.51695865000000008</v>
      </c>
      <c r="D22" s="96">
        <f t="shared" si="0"/>
        <v>11.163564860000001</v>
      </c>
    </row>
    <row r="23" spans="1:4" x14ac:dyDescent="0.25">
      <c r="A23" s="25" t="s">
        <v>125</v>
      </c>
      <c r="B23" s="279">
        <v>9.6143318200000003</v>
      </c>
      <c r="C23" s="279">
        <v>0.27620721999999998</v>
      </c>
      <c r="D23" s="96">
        <f t="shared" si="0"/>
        <v>9.3381246000000004</v>
      </c>
    </row>
    <row r="24" spans="1:4" x14ac:dyDescent="0.25">
      <c r="A24" s="25" t="s">
        <v>249</v>
      </c>
      <c r="B24" s="279">
        <v>36.087686770000005</v>
      </c>
      <c r="C24" s="279">
        <v>29.079030460000002</v>
      </c>
      <c r="D24" s="96">
        <f t="shared" si="0"/>
        <v>7.0086563100000028</v>
      </c>
    </row>
    <row r="25" spans="1:4" x14ac:dyDescent="0.25">
      <c r="A25" s="25" t="s">
        <v>23</v>
      </c>
      <c r="B25" s="279">
        <v>37.533435750000002</v>
      </c>
      <c r="C25" s="279">
        <v>31.056508649999998</v>
      </c>
      <c r="D25" s="96">
        <f t="shared" si="0"/>
        <v>6.4769271000000046</v>
      </c>
    </row>
    <row r="26" spans="1:4" x14ac:dyDescent="0.25">
      <c r="A26" s="25" t="s">
        <v>258</v>
      </c>
      <c r="B26" s="279">
        <v>13.51130111</v>
      </c>
      <c r="C26" s="279">
        <v>8.8092190800000001</v>
      </c>
      <c r="D26" s="96">
        <f t="shared" si="0"/>
        <v>4.7020820299999997</v>
      </c>
    </row>
    <row r="27" spans="1:4" x14ac:dyDescent="0.25">
      <c r="A27" s="25" t="s">
        <v>19</v>
      </c>
      <c r="B27" s="279">
        <v>5.7441353399999997</v>
      </c>
      <c r="C27" s="279">
        <v>1.9686561100000002</v>
      </c>
      <c r="D27" s="96">
        <f t="shared" si="0"/>
        <v>3.7754792299999993</v>
      </c>
    </row>
    <row r="28" spans="1:4" x14ac:dyDescent="0.25">
      <c r="A28" s="25" t="s">
        <v>253</v>
      </c>
      <c r="B28" s="279">
        <v>3.37804561</v>
      </c>
      <c r="C28" s="279">
        <v>1.0211765100000001</v>
      </c>
      <c r="D28" s="96">
        <f t="shared" si="0"/>
        <v>2.3568690999999999</v>
      </c>
    </row>
    <row r="29" spans="1:4" x14ac:dyDescent="0.25">
      <c r="A29" s="25" t="s">
        <v>74</v>
      </c>
      <c r="B29" s="279">
        <v>2.8336732499999999</v>
      </c>
      <c r="C29" s="279">
        <v>0.93450823999999999</v>
      </c>
      <c r="D29" s="96">
        <f t="shared" si="0"/>
        <v>1.8991650099999999</v>
      </c>
    </row>
    <row r="30" spans="1:4" x14ac:dyDescent="0.25">
      <c r="A30" s="25" t="s">
        <v>67</v>
      </c>
      <c r="B30" s="279">
        <v>1.8623319899999999</v>
      </c>
      <c r="C30" s="279">
        <v>0</v>
      </c>
      <c r="D30" s="96">
        <f t="shared" si="0"/>
        <v>1.8623319899999999</v>
      </c>
    </row>
    <row r="31" spans="1:4" x14ac:dyDescent="0.25">
      <c r="A31" s="25" t="s">
        <v>8</v>
      </c>
      <c r="B31" s="279">
        <v>1.7028000000000001</v>
      </c>
      <c r="C31" s="279">
        <v>2.0766240000000002E-2</v>
      </c>
      <c r="D31" s="96">
        <f t="shared" si="0"/>
        <v>1.6820337600000002</v>
      </c>
    </row>
    <row r="32" spans="1:4" x14ac:dyDescent="0.25">
      <c r="A32" s="25" t="s">
        <v>51</v>
      </c>
      <c r="B32" s="279">
        <v>1.6582719299999999</v>
      </c>
      <c r="C32" s="279">
        <v>0</v>
      </c>
      <c r="D32" s="96">
        <f t="shared" si="0"/>
        <v>1.6582719299999999</v>
      </c>
    </row>
    <row r="33" spans="1:4" x14ac:dyDescent="0.25">
      <c r="A33" s="25" t="s">
        <v>3</v>
      </c>
      <c r="B33" s="279">
        <v>1.6469642</v>
      </c>
      <c r="C33" s="279">
        <v>0.18322323999999998</v>
      </c>
      <c r="D33" s="96">
        <f t="shared" si="0"/>
        <v>1.46374096</v>
      </c>
    </row>
    <row r="34" spans="1:4" x14ac:dyDescent="0.25">
      <c r="A34" s="25" t="s">
        <v>40</v>
      </c>
      <c r="B34" s="279">
        <v>1.1020721599999999</v>
      </c>
      <c r="C34" s="279">
        <v>0.20215782000000002</v>
      </c>
      <c r="D34" s="96">
        <f t="shared" si="0"/>
        <v>0.89991433999999981</v>
      </c>
    </row>
    <row r="35" spans="1:4" x14ac:dyDescent="0.25">
      <c r="A35" s="25" t="s">
        <v>127</v>
      </c>
      <c r="B35" s="279">
        <v>0.71432638000000004</v>
      </c>
      <c r="C35" s="279">
        <v>1.05087E-3</v>
      </c>
      <c r="D35" s="96">
        <f t="shared" si="0"/>
        <v>0.71327551</v>
      </c>
    </row>
    <row r="36" spans="1:4" x14ac:dyDescent="0.25">
      <c r="A36" s="25" t="s">
        <v>96</v>
      </c>
      <c r="B36" s="279">
        <v>2.0136393500000001</v>
      </c>
      <c r="C36" s="279">
        <v>1.6569492100000001</v>
      </c>
      <c r="D36" s="96">
        <f t="shared" si="0"/>
        <v>0.35669013999999999</v>
      </c>
    </row>
    <row r="37" spans="1:4" x14ac:dyDescent="0.25">
      <c r="A37" s="25" t="s">
        <v>60</v>
      </c>
      <c r="B37" s="279">
        <v>0.53151400000000004</v>
      </c>
      <c r="C37" s="279">
        <v>0.23701608999999998</v>
      </c>
      <c r="D37" s="96">
        <f t="shared" si="0"/>
        <v>0.29449791000000003</v>
      </c>
    </row>
    <row r="38" spans="1:4" x14ac:dyDescent="0.25">
      <c r="A38" s="25" t="s">
        <v>87</v>
      </c>
      <c r="B38" s="279">
        <v>0.10384267</v>
      </c>
      <c r="C38" s="279">
        <v>1.15175E-3</v>
      </c>
      <c r="D38" s="96">
        <f t="shared" si="0"/>
        <v>0.10269091999999999</v>
      </c>
    </row>
    <row r="39" spans="1:4" x14ac:dyDescent="0.25">
      <c r="A39" s="25" t="s">
        <v>65</v>
      </c>
      <c r="B39" s="279">
        <v>9.1511999999999996E-2</v>
      </c>
      <c r="C39" s="279">
        <v>0</v>
      </c>
      <c r="D39" s="96">
        <f t="shared" si="0"/>
        <v>9.1511999999999996E-2</v>
      </c>
    </row>
    <row r="40" spans="1:4" x14ac:dyDescent="0.25">
      <c r="A40" s="25" t="s">
        <v>79</v>
      </c>
      <c r="B40" s="279">
        <v>3.3892140000000001E-2</v>
      </c>
      <c r="C40" s="279">
        <v>0</v>
      </c>
      <c r="D40" s="96">
        <f t="shared" si="0"/>
        <v>3.3892140000000001E-2</v>
      </c>
    </row>
    <row r="41" spans="1:4" x14ac:dyDescent="0.25">
      <c r="A41" s="25" t="s">
        <v>165</v>
      </c>
      <c r="B41" s="279">
        <v>6.9015499999999994E-2</v>
      </c>
      <c r="C41" s="279">
        <v>4.0554699999999999E-2</v>
      </c>
      <c r="D41" s="96">
        <f t="shared" si="0"/>
        <v>2.8460799999999994E-2</v>
      </c>
    </row>
    <row r="42" spans="1:4" x14ac:dyDescent="0.25">
      <c r="A42" s="25" t="s">
        <v>18</v>
      </c>
      <c r="B42" s="279">
        <v>0.14821999999999999</v>
      </c>
      <c r="C42" s="279">
        <v>0.1408394</v>
      </c>
      <c r="D42" s="96">
        <f t="shared" si="0"/>
        <v>7.3805999999999872E-3</v>
      </c>
    </row>
    <row r="43" spans="1:4" x14ac:dyDescent="0.25">
      <c r="A43" s="25" t="s">
        <v>73</v>
      </c>
      <c r="B43" s="279">
        <v>3.2499999999999999E-3</v>
      </c>
      <c r="C43" s="279">
        <v>0</v>
      </c>
      <c r="D43" s="96">
        <f t="shared" si="0"/>
        <v>3.2499999999999999E-3</v>
      </c>
    </row>
    <row r="44" spans="1:4" x14ac:dyDescent="0.25">
      <c r="A44" s="25" t="s">
        <v>55</v>
      </c>
      <c r="B44" s="279">
        <v>0</v>
      </c>
      <c r="C44" s="279">
        <v>4.0720999999999997E-4</v>
      </c>
      <c r="D44" s="96">
        <f t="shared" si="0"/>
        <v>-4.0720999999999997E-4</v>
      </c>
    </row>
    <row r="45" spans="1:4" x14ac:dyDescent="0.25">
      <c r="A45" s="25" t="s">
        <v>69</v>
      </c>
      <c r="B45" s="279">
        <v>0</v>
      </c>
      <c r="C45" s="279">
        <v>4.1673000000000003E-4</v>
      </c>
      <c r="D45" s="96">
        <f t="shared" si="0"/>
        <v>-4.1673000000000003E-4</v>
      </c>
    </row>
    <row r="46" spans="1:4" x14ac:dyDescent="0.25">
      <c r="A46" s="25" t="s">
        <v>63</v>
      </c>
      <c r="B46" s="279">
        <v>2.418E-3</v>
      </c>
      <c r="C46" s="279">
        <v>3.3597100000000001E-3</v>
      </c>
      <c r="D46" s="96">
        <f t="shared" si="0"/>
        <v>-9.4171000000000012E-4</v>
      </c>
    </row>
    <row r="47" spans="1:4" x14ac:dyDescent="0.25">
      <c r="A47" s="25" t="s">
        <v>245</v>
      </c>
      <c r="B47" s="279">
        <v>0</v>
      </c>
      <c r="C47" s="279">
        <v>1.34764E-3</v>
      </c>
      <c r="D47" s="96">
        <f t="shared" si="0"/>
        <v>-1.34764E-3</v>
      </c>
    </row>
    <row r="48" spans="1:4" x14ac:dyDescent="0.25">
      <c r="A48" s="25" t="s">
        <v>161</v>
      </c>
      <c r="B48" s="279">
        <v>0</v>
      </c>
      <c r="C48" s="279">
        <v>2.2100000000000002E-3</v>
      </c>
      <c r="D48" s="96">
        <f t="shared" si="0"/>
        <v>-2.2100000000000002E-3</v>
      </c>
    </row>
    <row r="49" spans="1:4" x14ac:dyDescent="0.25">
      <c r="A49" s="25" t="s">
        <v>58</v>
      </c>
      <c r="B49" s="279">
        <v>0</v>
      </c>
      <c r="C49" s="279">
        <v>3.9007299999999998E-3</v>
      </c>
      <c r="D49" s="96">
        <f t="shared" si="0"/>
        <v>-3.9007299999999998E-3</v>
      </c>
    </row>
    <row r="50" spans="1:4" x14ac:dyDescent="0.25">
      <c r="A50" s="25" t="s">
        <v>85</v>
      </c>
      <c r="B50" s="279">
        <v>0</v>
      </c>
      <c r="C50" s="279">
        <v>4.50739E-3</v>
      </c>
      <c r="D50" s="96">
        <f t="shared" si="0"/>
        <v>-4.50739E-3</v>
      </c>
    </row>
    <row r="51" spans="1:4" x14ac:dyDescent="0.25">
      <c r="A51" s="25" t="s">
        <v>131</v>
      </c>
      <c r="B51" s="279">
        <v>2.3990400000000002E-2</v>
      </c>
      <c r="C51" s="279">
        <v>4.5549690000000004E-2</v>
      </c>
      <c r="D51" s="96">
        <f t="shared" si="0"/>
        <v>-2.1559290000000002E-2</v>
      </c>
    </row>
    <row r="52" spans="1:4" x14ac:dyDescent="0.25">
      <c r="A52" s="25" t="s">
        <v>90</v>
      </c>
      <c r="B52" s="279">
        <v>0.4074141</v>
      </c>
      <c r="C52" s="279">
        <v>0.43609763000000001</v>
      </c>
      <c r="D52" s="96">
        <f t="shared" si="0"/>
        <v>-2.8683530000000013E-2</v>
      </c>
    </row>
    <row r="53" spans="1:4" x14ac:dyDescent="0.25">
      <c r="A53" s="25" t="s">
        <v>56</v>
      </c>
      <c r="B53" s="279">
        <v>5.0000000000000002E-5</v>
      </c>
      <c r="C53" s="279">
        <v>3.2420089999999999E-2</v>
      </c>
      <c r="D53" s="96">
        <f t="shared" si="0"/>
        <v>-3.2370089999999997E-2</v>
      </c>
    </row>
    <row r="54" spans="1:4" x14ac:dyDescent="0.25">
      <c r="A54" s="25" t="s">
        <v>44</v>
      </c>
      <c r="B54" s="279">
        <v>3.6480000000000003E-4</v>
      </c>
      <c r="C54" s="279">
        <v>5.1876930000000002E-2</v>
      </c>
      <c r="D54" s="96">
        <f t="shared" si="0"/>
        <v>-5.1512130000000003E-2</v>
      </c>
    </row>
    <row r="55" spans="1:4" x14ac:dyDescent="0.25">
      <c r="A55" s="25" t="s">
        <v>162</v>
      </c>
      <c r="B55" s="279">
        <v>0</v>
      </c>
      <c r="C55" s="279">
        <v>5.7561540000000001E-2</v>
      </c>
      <c r="D55" s="96">
        <f t="shared" si="0"/>
        <v>-5.7561540000000001E-2</v>
      </c>
    </row>
    <row r="56" spans="1:4" x14ac:dyDescent="0.25">
      <c r="A56" s="25" t="s">
        <v>46</v>
      </c>
      <c r="B56" s="279">
        <v>0</v>
      </c>
      <c r="C56" s="279">
        <v>6.1725040000000002E-2</v>
      </c>
      <c r="D56" s="96">
        <f t="shared" si="0"/>
        <v>-6.1725040000000002E-2</v>
      </c>
    </row>
    <row r="57" spans="1:4" x14ac:dyDescent="0.25">
      <c r="A57" s="25" t="s">
        <v>164</v>
      </c>
      <c r="B57" s="279">
        <v>0</v>
      </c>
      <c r="C57" s="279">
        <v>6.7317050000000003E-2</v>
      </c>
      <c r="D57" s="96">
        <f t="shared" si="0"/>
        <v>-6.7317050000000003E-2</v>
      </c>
    </row>
    <row r="58" spans="1:4" x14ac:dyDescent="0.25">
      <c r="A58" s="25" t="s">
        <v>167</v>
      </c>
      <c r="B58" s="279">
        <v>2.6700000000000001E-3</v>
      </c>
      <c r="C58" s="279">
        <v>8.5058220000000004E-2</v>
      </c>
      <c r="D58" s="96">
        <f t="shared" si="0"/>
        <v>-8.2388219999999998E-2</v>
      </c>
    </row>
    <row r="59" spans="1:4" x14ac:dyDescent="0.25">
      <c r="A59" s="25" t="s">
        <v>153</v>
      </c>
      <c r="B59" s="279">
        <v>2.6467999999999998E-2</v>
      </c>
      <c r="C59" s="279">
        <v>0.14266383999999999</v>
      </c>
      <c r="D59" s="96">
        <f t="shared" si="0"/>
        <v>-0.11619583999999999</v>
      </c>
    </row>
    <row r="60" spans="1:4" x14ac:dyDescent="0.25">
      <c r="A60" s="25" t="s">
        <v>48</v>
      </c>
      <c r="B60" s="279">
        <v>0.18151</v>
      </c>
      <c r="C60" s="279">
        <v>0.30583439000000001</v>
      </c>
      <c r="D60" s="96">
        <f t="shared" si="0"/>
        <v>-0.12432439000000001</v>
      </c>
    </row>
    <row r="61" spans="1:4" x14ac:dyDescent="0.25">
      <c r="A61" s="25" t="s">
        <v>124</v>
      </c>
      <c r="B61" s="279">
        <v>3.4889999999999999E-3</v>
      </c>
      <c r="C61" s="279">
        <v>0.15796907999999998</v>
      </c>
      <c r="D61" s="96">
        <f t="shared" si="0"/>
        <v>-0.15448007999999999</v>
      </c>
    </row>
    <row r="62" spans="1:4" x14ac:dyDescent="0.25">
      <c r="A62" s="25" t="s">
        <v>29</v>
      </c>
      <c r="B62" s="279">
        <v>0</v>
      </c>
      <c r="C62" s="279">
        <v>0.15930315</v>
      </c>
      <c r="D62" s="96">
        <f t="shared" si="0"/>
        <v>-0.15930315</v>
      </c>
    </row>
    <row r="63" spans="1:4" x14ac:dyDescent="0.25">
      <c r="A63" s="25" t="s">
        <v>102</v>
      </c>
      <c r="B63" s="279">
        <v>2.2049999999999999E-3</v>
      </c>
      <c r="C63" s="279">
        <v>0.25816617000000003</v>
      </c>
      <c r="D63" s="96">
        <f t="shared" si="0"/>
        <v>-0.25596117000000002</v>
      </c>
    </row>
    <row r="64" spans="1:4" x14ac:dyDescent="0.25">
      <c r="A64" s="25" t="s">
        <v>53</v>
      </c>
      <c r="B64" s="279">
        <v>0</v>
      </c>
      <c r="C64" s="279">
        <v>0.29513962999999999</v>
      </c>
      <c r="D64" s="96">
        <f t="shared" si="0"/>
        <v>-0.29513962999999999</v>
      </c>
    </row>
    <row r="65" spans="1:4" x14ac:dyDescent="0.25">
      <c r="A65" s="25" t="s">
        <v>42</v>
      </c>
      <c r="B65" s="279">
        <v>4.0000000000000003E-5</v>
      </c>
      <c r="C65" s="279">
        <v>0.29573646999999997</v>
      </c>
      <c r="D65" s="96">
        <f t="shared" si="0"/>
        <v>-0.29569646999999999</v>
      </c>
    </row>
    <row r="66" spans="1:4" x14ac:dyDescent="0.25">
      <c r="A66" s="25" t="s">
        <v>186</v>
      </c>
      <c r="B66" s="279">
        <v>0</v>
      </c>
      <c r="C66" s="279">
        <v>0.32913131000000001</v>
      </c>
      <c r="D66" s="96">
        <f t="shared" si="0"/>
        <v>-0.32913131000000001</v>
      </c>
    </row>
    <row r="67" spans="1:4" x14ac:dyDescent="0.25">
      <c r="A67" s="25" t="s">
        <v>158</v>
      </c>
      <c r="B67" s="279">
        <v>0</v>
      </c>
      <c r="C67" s="279">
        <v>0.41093183</v>
      </c>
      <c r="D67" s="96">
        <f t="shared" ref="D67:D130" si="1">B67-C67</f>
        <v>-0.41093183</v>
      </c>
    </row>
    <row r="68" spans="1:4" x14ac:dyDescent="0.25">
      <c r="A68" s="25" t="s">
        <v>100</v>
      </c>
      <c r="B68" s="279">
        <v>0</v>
      </c>
      <c r="C68" s="279">
        <v>0.55030818000000004</v>
      </c>
      <c r="D68" s="96">
        <f t="shared" si="1"/>
        <v>-0.55030818000000004</v>
      </c>
    </row>
    <row r="69" spans="1:4" x14ac:dyDescent="0.25">
      <c r="A69" s="25" t="s">
        <v>45</v>
      </c>
      <c r="B69" s="279">
        <v>2.20784E-3</v>
      </c>
      <c r="C69" s="279">
        <v>0.58281955000000008</v>
      </c>
      <c r="D69" s="96">
        <f t="shared" si="1"/>
        <v>-0.58061171000000011</v>
      </c>
    </row>
    <row r="70" spans="1:4" x14ac:dyDescent="0.25">
      <c r="A70" s="25" t="s">
        <v>93</v>
      </c>
      <c r="B70" s="279">
        <v>2.0000000000000001E-4</v>
      </c>
      <c r="C70" s="279">
        <v>0.72019706999999999</v>
      </c>
      <c r="D70" s="96">
        <f t="shared" si="1"/>
        <v>-0.71999707000000002</v>
      </c>
    </row>
    <row r="71" spans="1:4" x14ac:dyDescent="0.25">
      <c r="A71" s="25" t="s">
        <v>137</v>
      </c>
      <c r="B71" s="279">
        <v>2.2000000000000001E-4</v>
      </c>
      <c r="C71" s="279">
        <v>0.75225600000000004</v>
      </c>
      <c r="D71" s="96">
        <f t="shared" si="1"/>
        <v>-0.75203600000000004</v>
      </c>
    </row>
    <row r="72" spans="1:4" x14ac:dyDescent="0.25">
      <c r="A72" s="25" t="s">
        <v>126</v>
      </c>
      <c r="B72" s="279">
        <v>5.3499999999999999E-4</v>
      </c>
      <c r="C72" s="279">
        <v>0.81024318000000006</v>
      </c>
      <c r="D72" s="96">
        <f t="shared" si="1"/>
        <v>-0.80970818000000011</v>
      </c>
    </row>
    <row r="73" spans="1:4" x14ac:dyDescent="0.25">
      <c r="A73" s="25" t="s">
        <v>118</v>
      </c>
      <c r="B73" s="279">
        <v>0</v>
      </c>
      <c r="C73" s="279">
        <v>0.91653249999999997</v>
      </c>
      <c r="D73" s="96">
        <f t="shared" si="1"/>
        <v>-0.91653249999999997</v>
      </c>
    </row>
    <row r="74" spans="1:4" x14ac:dyDescent="0.25">
      <c r="A74" s="25" t="s">
        <v>244</v>
      </c>
      <c r="B74" s="279">
        <v>0</v>
      </c>
      <c r="C74" s="279">
        <v>1.0000528399999999</v>
      </c>
      <c r="D74" s="96">
        <f t="shared" si="1"/>
        <v>-1.0000528399999999</v>
      </c>
    </row>
    <row r="75" spans="1:4" x14ac:dyDescent="0.25">
      <c r="A75" s="25" t="s">
        <v>136</v>
      </c>
      <c r="B75" s="279">
        <v>0.12046306</v>
      </c>
      <c r="C75" s="279">
        <v>1.2927872600000001</v>
      </c>
      <c r="D75" s="96">
        <f t="shared" si="1"/>
        <v>-1.1723242</v>
      </c>
    </row>
    <row r="76" spans="1:4" x14ac:dyDescent="0.25">
      <c r="A76" s="25" t="s">
        <v>226</v>
      </c>
      <c r="B76" s="279">
        <v>2.7899423699999999</v>
      </c>
      <c r="C76" s="279">
        <v>4.0030109700000001</v>
      </c>
      <c r="D76" s="96">
        <f t="shared" si="1"/>
        <v>-1.2130686000000002</v>
      </c>
    </row>
    <row r="77" spans="1:4" x14ac:dyDescent="0.25">
      <c r="A77" s="25" t="s">
        <v>59</v>
      </c>
      <c r="B77" s="279">
        <v>7.2608000000000006E-2</v>
      </c>
      <c r="C77" s="279">
        <v>1.4499852799999999</v>
      </c>
      <c r="D77" s="96">
        <f t="shared" si="1"/>
        <v>-1.3773772799999999</v>
      </c>
    </row>
    <row r="78" spans="1:4" x14ac:dyDescent="0.25">
      <c r="A78" s="25" t="s">
        <v>177</v>
      </c>
      <c r="B78" s="279">
        <v>0</v>
      </c>
      <c r="C78" s="279">
        <v>1.3906883300000001</v>
      </c>
      <c r="D78" s="96">
        <f t="shared" si="1"/>
        <v>-1.3906883300000001</v>
      </c>
    </row>
    <row r="79" spans="1:4" x14ac:dyDescent="0.25">
      <c r="A79" s="25" t="s">
        <v>208</v>
      </c>
      <c r="B79" s="279">
        <v>3.748E-3</v>
      </c>
      <c r="C79" s="279">
        <v>1.4682712099999999</v>
      </c>
      <c r="D79" s="96">
        <f t="shared" si="1"/>
        <v>-1.4645232099999999</v>
      </c>
    </row>
    <row r="80" spans="1:4" x14ac:dyDescent="0.25">
      <c r="A80" s="25" t="s">
        <v>95</v>
      </c>
      <c r="B80" s="279">
        <v>1.17829121</v>
      </c>
      <c r="C80" s="279">
        <v>2.6893532200000001</v>
      </c>
      <c r="D80" s="96">
        <f t="shared" si="1"/>
        <v>-1.5110620100000001</v>
      </c>
    </row>
    <row r="81" spans="1:4" x14ac:dyDescent="0.25">
      <c r="A81" s="25" t="s">
        <v>192</v>
      </c>
      <c r="B81" s="279">
        <v>0</v>
      </c>
      <c r="C81" s="279">
        <v>1.58849496</v>
      </c>
      <c r="D81" s="96">
        <f t="shared" si="1"/>
        <v>-1.58849496</v>
      </c>
    </row>
    <row r="82" spans="1:4" x14ac:dyDescent="0.25">
      <c r="A82" s="25" t="s">
        <v>43</v>
      </c>
      <c r="B82" s="279">
        <v>5.0000000000000001E-4</v>
      </c>
      <c r="C82" s="279">
        <v>1.6046976899999998</v>
      </c>
      <c r="D82" s="96">
        <f t="shared" si="1"/>
        <v>-1.6041976899999999</v>
      </c>
    </row>
    <row r="83" spans="1:4" x14ac:dyDescent="0.25">
      <c r="A83" s="25" t="s">
        <v>207</v>
      </c>
      <c r="B83" s="279">
        <v>2.0066000000000001E-2</v>
      </c>
      <c r="C83" s="279">
        <v>1.6291665</v>
      </c>
      <c r="D83" s="96">
        <f t="shared" si="1"/>
        <v>-1.6091005</v>
      </c>
    </row>
    <row r="84" spans="1:4" x14ac:dyDescent="0.25">
      <c r="A84" s="25" t="s">
        <v>225</v>
      </c>
      <c r="B84" s="279">
        <v>0.11275410000000001</v>
      </c>
      <c r="C84" s="279">
        <v>1.75184132</v>
      </c>
      <c r="D84" s="96">
        <f t="shared" si="1"/>
        <v>-1.63908722</v>
      </c>
    </row>
    <row r="85" spans="1:4" x14ac:dyDescent="0.25">
      <c r="A85" s="25" t="s">
        <v>140</v>
      </c>
      <c r="B85" s="279">
        <v>2.2853479999999999E-2</v>
      </c>
      <c r="C85" s="279">
        <v>1.7254635600000001</v>
      </c>
      <c r="D85" s="96">
        <f t="shared" si="1"/>
        <v>-1.7026100800000001</v>
      </c>
    </row>
    <row r="86" spans="1:4" x14ac:dyDescent="0.25">
      <c r="A86" s="25" t="s">
        <v>112</v>
      </c>
      <c r="B86" s="279">
        <v>0</v>
      </c>
      <c r="C86" s="279">
        <v>1.99415901</v>
      </c>
      <c r="D86" s="96">
        <f t="shared" si="1"/>
        <v>-1.99415901</v>
      </c>
    </row>
    <row r="87" spans="1:4" x14ac:dyDescent="0.25">
      <c r="A87" s="25" t="s">
        <v>176</v>
      </c>
      <c r="B87" s="279">
        <v>0</v>
      </c>
      <c r="C87" s="279">
        <v>2.0177706</v>
      </c>
      <c r="D87" s="96">
        <f t="shared" si="1"/>
        <v>-2.0177706</v>
      </c>
    </row>
    <row r="88" spans="1:4" x14ac:dyDescent="0.25">
      <c r="A88" s="25" t="s">
        <v>111</v>
      </c>
      <c r="B88" s="279">
        <v>0.10532</v>
      </c>
      <c r="C88" s="279">
        <v>2.2290271499999998</v>
      </c>
      <c r="D88" s="96">
        <f t="shared" si="1"/>
        <v>-2.12370715</v>
      </c>
    </row>
    <row r="89" spans="1:4" x14ac:dyDescent="0.25">
      <c r="A89" s="25" t="s">
        <v>223</v>
      </c>
      <c r="B89" s="279">
        <v>0</v>
      </c>
      <c r="C89" s="279">
        <v>2.27821344</v>
      </c>
      <c r="D89" s="96">
        <f t="shared" si="1"/>
        <v>-2.27821344</v>
      </c>
    </row>
    <row r="90" spans="1:4" x14ac:dyDescent="0.25">
      <c r="A90" s="25" t="s">
        <v>101</v>
      </c>
      <c r="B90" s="279">
        <v>0</v>
      </c>
      <c r="C90" s="279">
        <v>2.3455136000000003</v>
      </c>
      <c r="D90" s="96">
        <f t="shared" si="1"/>
        <v>-2.3455136000000003</v>
      </c>
    </row>
    <row r="91" spans="1:4" x14ac:dyDescent="0.25">
      <c r="A91" s="25" t="s">
        <v>84</v>
      </c>
      <c r="B91" s="279">
        <v>0</v>
      </c>
      <c r="C91" s="279">
        <v>2.4681387699999999</v>
      </c>
      <c r="D91" s="96">
        <f t="shared" si="1"/>
        <v>-2.4681387699999999</v>
      </c>
    </row>
    <row r="92" spans="1:4" x14ac:dyDescent="0.25">
      <c r="A92" s="25" t="s">
        <v>6</v>
      </c>
      <c r="B92" s="279">
        <v>5.808783E-2</v>
      </c>
      <c r="C92" s="279">
        <v>2.58010552</v>
      </c>
      <c r="D92" s="96">
        <f t="shared" si="1"/>
        <v>-2.5220176900000002</v>
      </c>
    </row>
    <row r="93" spans="1:4" x14ac:dyDescent="0.25">
      <c r="A93" s="25" t="s">
        <v>83</v>
      </c>
      <c r="B93" s="279">
        <v>0.14734282999999998</v>
      </c>
      <c r="C93" s="279">
        <v>2.6841729600000002</v>
      </c>
      <c r="D93" s="96">
        <f t="shared" si="1"/>
        <v>-2.5368301300000002</v>
      </c>
    </row>
    <row r="94" spans="1:4" x14ac:dyDescent="0.25">
      <c r="A94" s="25" t="s">
        <v>241</v>
      </c>
      <c r="B94" s="279">
        <v>3.0636299999999999E-3</v>
      </c>
      <c r="C94" s="279">
        <v>2.6928445000000001</v>
      </c>
      <c r="D94" s="96">
        <f t="shared" si="1"/>
        <v>-2.6897808699999999</v>
      </c>
    </row>
    <row r="95" spans="1:4" x14ac:dyDescent="0.25">
      <c r="A95" s="25" t="s">
        <v>17</v>
      </c>
      <c r="B95" s="279">
        <v>7.9999999999999996E-6</v>
      </c>
      <c r="C95" s="279">
        <v>2.78142508</v>
      </c>
      <c r="D95" s="96">
        <f t="shared" si="1"/>
        <v>-2.7814170800000002</v>
      </c>
    </row>
    <row r="96" spans="1:4" x14ac:dyDescent="0.25">
      <c r="A96" s="25" t="s">
        <v>139</v>
      </c>
      <c r="B96" s="279">
        <v>3.4173000000000002E-2</v>
      </c>
      <c r="C96" s="279">
        <v>3.2324336699999998</v>
      </c>
      <c r="D96" s="96">
        <f t="shared" si="1"/>
        <v>-3.1982606699999998</v>
      </c>
    </row>
    <row r="97" spans="1:5" x14ac:dyDescent="0.25">
      <c r="A97" s="25" t="s">
        <v>91</v>
      </c>
      <c r="B97" s="279">
        <v>2.4965000000000001E-2</v>
      </c>
      <c r="C97" s="279">
        <v>3.28370534</v>
      </c>
      <c r="D97" s="96">
        <f t="shared" si="1"/>
        <v>-3.2587403400000001</v>
      </c>
    </row>
    <row r="98" spans="1:5" x14ac:dyDescent="0.25">
      <c r="A98" s="25" t="s">
        <v>89</v>
      </c>
      <c r="B98" s="279">
        <v>9.5424999999999996E-2</v>
      </c>
      <c r="C98" s="279">
        <v>3.4762160199999999</v>
      </c>
      <c r="D98" s="96">
        <f t="shared" si="1"/>
        <v>-3.3807910199999998</v>
      </c>
    </row>
    <row r="99" spans="1:5" x14ac:dyDescent="0.25">
      <c r="A99" s="25" t="s">
        <v>247</v>
      </c>
      <c r="B99" s="279">
        <v>8.8138999999999995E-3</v>
      </c>
      <c r="C99" s="279">
        <v>3.57547842</v>
      </c>
      <c r="D99" s="96">
        <f t="shared" si="1"/>
        <v>-3.5666645200000002</v>
      </c>
    </row>
    <row r="100" spans="1:5" x14ac:dyDescent="0.25">
      <c r="A100" s="25" t="s">
        <v>150</v>
      </c>
      <c r="B100" s="279">
        <v>0.16597829</v>
      </c>
      <c r="C100" s="279">
        <v>3.8315779399999998</v>
      </c>
      <c r="D100" s="96">
        <f t="shared" si="1"/>
        <v>-3.6655996499999999</v>
      </c>
    </row>
    <row r="101" spans="1:5" x14ac:dyDescent="0.25">
      <c r="A101" s="25" t="s">
        <v>193</v>
      </c>
      <c r="B101" s="279">
        <v>0.12655849999999999</v>
      </c>
      <c r="C101" s="279">
        <v>3.9644762899999999</v>
      </c>
      <c r="D101" s="96">
        <f t="shared" si="1"/>
        <v>-3.8379177900000001</v>
      </c>
      <c r="E101" s="9"/>
    </row>
    <row r="102" spans="1:5" x14ac:dyDescent="0.25">
      <c r="A102" s="25" t="s">
        <v>144</v>
      </c>
      <c r="B102" s="279">
        <v>0.10663707</v>
      </c>
      <c r="C102" s="279">
        <v>4.0763817700000002</v>
      </c>
      <c r="D102" s="96">
        <f t="shared" si="1"/>
        <v>-3.9697447000000001</v>
      </c>
    </row>
    <row r="103" spans="1:5" x14ac:dyDescent="0.25">
      <c r="A103" s="25" t="s">
        <v>185</v>
      </c>
      <c r="B103" s="279">
        <v>4.564534E-2</v>
      </c>
      <c r="C103" s="279">
        <v>4.0377327999999997</v>
      </c>
      <c r="D103" s="96">
        <f t="shared" si="1"/>
        <v>-3.9920874599999996</v>
      </c>
    </row>
    <row r="104" spans="1:5" x14ac:dyDescent="0.25">
      <c r="A104" s="25" t="s">
        <v>243</v>
      </c>
      <c r="B104" s="279">
        <v>3.0485109999999999E-2</v>
      </c>
      <c r="C104" s="279">
        <v>4.1025565899999998</v>
      </c>
      <c r="D104" s="96">
        <f t="shared" si="1"/>
        <v>-4.07207148</v>
      </c>
    </row>
    <row r="105" spans="1:5" x14ac:dyDescent="0.25">
      <c r="A105" s="25" t="s">
        <v>205</v>
      </c>
      <c r="B105" s="279">
        <v>0.48248721999999999</v>
      </c>
      <c r="C105" s="279">
        <v>4.5772708399999997</v>
      </c>
      <c r="D105" s="96">
        <f t="shared" si="1"/>
        <v>-4.0947836199999994</v>
      </c>
    </row>
    <row r="106" spans="1:5" x14ac:dyDescent="0.25">
      <c r="A106" s="25" t="s">
        <v>187</v>
      </c>
      <c r="B106" s="279">
        <v>0.20172204000000002</v>
      </c>
      <c r="C106" s="279">
        <v>4.3230992199999996</v>
      </c>
      <c r="D106" s="96">
        <f t="shared" si="1"/>
        <v>-4.1213771799999996</v>
      </c>
    </row>
    <row r="107" spans="1:5" x14ac:dyDescent="0.25">
      <c r="A107" s="25" t="s">
        <v>248</v>
      </c>
      <c r="B107" s="279">
        <v>0.419269</v>
      </c>
      <c r="C107" s="279">
        <v>4.6318205300000006</v>
      </c>
      <c r="D107" s="96">
        <f t="shared" si="1"/>
        <v>-4.2125515300000007</v>
      </c>
    </row>
    <row r="108" spans="1:5" x14ac:dyDescent="0.25">
      <c r="A108" s="25" t="s">
        <v>254</v>
      </c>
      <c r="B108" s="279">
        <v>2.8005810000000003E-2</v>
      </c>
      <c r="C108" s="279">
        <v>4.3574861299999998</v>
      </c>
      <c r="D108" s="96">
        <f t="shared" si="1"/>
        <v>-4.32948032</v>
      </c>
    </row>
    <row r="109" spans="1:5" x14ac:dyDescent="0.25">
      <c r="A109" s="25" t="s">
        <v>239</v>
      </c>
      <c r="B109" s="279">
        <v>4.3752650000000004E-2</v>
      </c>
      <c r="C109" s="279">
        <v>4.4096706900000004</v>
      </c>
      <c r="D109" s="96">
        <f t="shared" si="1"/>
        <v>-4.3659180400000004</v>
      </c>
    </row>
    <row r="110" spans="1:5" x14ac:dyDescent="0.25">
      <c r="A110" s="25" t="s">
        <v>92</v>
      </c>
      <c r="B110" s="279">
        <v>6.4416230000000005E-2</v>
      </c>
      <c r="C110" s="279">
        <v>4.8608289200000003</v>
      </c>
      <c r="D110" s="96">
        <f t="shared" si="1"/>
        <v>-4.7964126900000004</v>
      </c>
    </row>
    <row r="111" spans="1:5" x14ac:dyDescent="0.25">
      <c r="A111" s="25" t="s">
        <v>163</v>
      </c>
      <c r="B111" s="279">
        <v>0.23018015</v>
      </c>
      <c r="C111" s="279">
        <v>5.0520372099999999</v>
      </c>
      <c r="D111" s="96">
        <f t="shared" si="1"/>
        <v>-4.8218570600000001</v>
      </c>
    </row>
    <row r="112" spans="1:5" x14ac:dyDescent="0.25">
      <c r="A112" s="25" t="s">
        <v>138</v>
      </c>
      <c r="B112" s="279">
        <v>0</v>
      </c>
      <c r="C112" s="279">
        <v>4.8636964800000007</v>
      </c>
      <c r="D112" s="96">
        <f t="shared" si="1"/>
        <v>-4.8636964800000007</v>
      </c>
    </row>
    <row r="113" spans="1:4" x14ac:dyDescent="0.25">
      <c r="A113" s="25" t="s">
        <v>141</v>
      </c>
      <c r="B113" s="279">
        <v>4.8812999999999998E-4</v>
      </c>
      <c r="C113" s="279">
        <v>4.9828002699999994</v>
      </c>
      <c r="D113" s="96">
        <f t="shared" si="1"/>
        <v>-4.9823121399999994</v>
      </c>
    </row>
    <row r="114" spans="1:4" x14ac:dyDescent="0.25">
      <c r="A114" s="25" t="s">
        <v>190</v>
      </c>
      <c r="B114" s="279">
        <v>1.198543E-2</v>
      </c>
      <c r="C114" s="279">
        <v>5.2711763899999999</v>
      </c>
      <c r="D114" s="96">
        <f t="shared" si="1"/>
        <v>-5.2591909599999997</v>
      </c>
    </row>
    <row r="115" spans="1:4" x14ac:dyDescent="0.25">
      <c r="A115" s="25" t="s">
        <v>31</v>
      </c>
      <c r="B115" s="279">
        <v>4.5293999999999994E-3</v>
      </c>
      <c r="C115" s="279">
        <v>5.4741746999999998</v>
      </c>
      <c r="D115" s="96">
        <f t="shared" si="1"/>
        <v>-5.4696452999999998</v>
      </c>
    </row>
    <row r="116" spans="1:4" x14ac:dyDescent="0.25">
      <c r="A116" s="25" t="s">
        <v>76</v>
      </c>
      <c r="B116" s="279">
        <v>0</v>
      </c>
      <c r="C116" s="279">
        <v>5.6819665599999993</v>
      </c>
      <c r="D116" s="96">
        <f t="shared" si="1"/>
        <v>-5.6819665599999993</v>
      </c>
    </row>
    <row r="117" spans="1:4" x14ac:dyDescent="0.25">
      <c r="A117" s="25" t="s">
        <v>227</v>
      </c>
      <c r="B117" s="279">
        <v>4.4656639999999997E-2</v>
      </c>
      <c r="C117" s="279">
        <v>6.2596942499999999</v>
      </c>
      <c r="D117" s="96">
        <f t="shared" si="1"/>
        <v>-6.2150376099999995</v>
      </c>
    </row>
    <row r="118" spans="1:4" x14ac:dyDescent="0.25">
      <c r="A118" s="25" t="s">
        <v>255</v>
      </c>
      <c r="B118" s="279">
        <v>2.176848E-2</v>
      </c>
      <c r="C118" s="279">
        <v>6.2816337999999998</v>
      </c>
      <c r="D118" s="96">
        <f t="shared" si="1"/>
        <v>-6.2598653199999994</v>
      </c>
    </row>
    <row r="119" spans="1:4" x14ac:dyDescent="0.25">
      <c r="A119" s="25" t="s">
        <v>152</v>
      </c>
      <c r="B119" s="279">
        <v>2.5090674100000001</v>
      </c>
      <c r="C119" s="279">
        <v>9.1753397400000001</v>
      </c>
      <c r="D119" s="96">
        <f t="shared" si="1"/>
        <v>-6.66627233</v>
      </c>
    </row>
    <row r="120" spans="1:4" x14ac:dyDescent="0.25">
      <c r="A120" s="25" t="s">
        <v>81</v>
      </c>
      <c r="B120" s="279">
        <v>6.5649796500000006</v>
      </c>
      <c r="C120" s="279">
        <v>13.263487029999999</v>
      </c>
      <c r="D120" s="96">
        <f t="shared" si="1"/>
        <v>-6.6985073799999979</v>
      </c>
    </row>
    <row r="121" spans="1:4" x14ac:dyDescent="0.25">
      <c r="A121" s="25" t="s">
        <v>173</v>
      </c>
      <c r="B121" s="279">
        <v>0.19271404</v>
      </c>
      <c r="C121" s="279">
        <v>7.3067833600000007</v>
      </c>
      <c r="D121" s="96">
        <f t="shared" si="1"/>
        <v>-7.1140693200000005</v>
      </c>
    </row>
    <row r="122" spans="1:4" x14ac:dyDescent="0.25">
      <c r="A122" s="25" t="s">
        <v>188</v>
      </c>
      <c r="B122" s="279">
        <v>3.1865000000000001E-3</v>
      </c>
      <c r="C122" s="279">
        <v>8.1193247100000008</v>
      </c>
      <c r="D122" s="96">
        <f t="shared" si="1"/>
        <v>-8.1161382100000008</v>
      </c>
    </row>
    <row r="123" spans="1:4" x14ac:dyDescent="0.25">
      <c r="A123" s="25" t="s">
        <v>199</v>
      </c>
      <c r="B123" s="279">
        <v>2.0648792199999999</v>
      </c>
      <c r="C123" s="279">
        <v>10.691343880000002</v>
      </c>
      <c r="D123" s="96">
        <f t="shared" si="1"/>
        <v>-8.6264646600000017</v>
      </c>
    </row>
    <row r="124" spans="1:4" x14ac:dyDescent="0.25">
      <c r="A124" s="25" t="s">
        <v>113</v>
      </c>
      <c r="B124" s="279">
        <v>0.53271886000000002</v>
      </c>
      <c r="C124" s="279">
        <v>9.4143980099999993</v>
      </c>
      <c r="D124" s="96">
        <f t="shared" si="1"/>
        <v>-8.8816791500000001</v>
      </c>
    </row>
    <row r="125" spans="1:4" x14ac:dyDescent="0.25">
      <c r="A125" s="25" t="s">
        <v>120</v>
      </c>
      <c r="B125" s="279">
        <v>5.1967849999999996E-2</v>
      </c>
      <c r="C125" s="279">
        <v>9.5219245899999994</v>
      </c>
      <c r="D125" s="96">
        <f t="shared" si="1"/>
        <v>-9.4699567399999989</v>
      </c>
    </row>
    <row r="126" spans="1:4" x14ac:dyDescent="0.25">
      <c r="A126" s="25" t="s">
        <v>133</v>
      </c>
      <c r="B126" s="279">
        <v>4.6762443600000001</v>
      </c>
      <c r="C126" s="279">
        <v>14.193977609999999</v>
      </c>
      <c r="D126" s="96">
        <f t="shared" si="1"/>
        <v>-9.5177332499999991</v>
      </c>
    </row>
    <row r="127" spans="1:4" x14ac:dyDescent="0.25">
      <c r="A127" s="25" t="s">
        <v>219</v>
      </c>
      <c r="B127" s="279">
        <v>0.17187070000000002</v>
      </c>
      <c r="C127" s="279">
        <v>9.7162212500000003</v>
      </c>
      <c r="D127" s="96">
        <f t="shared" si="1"/>
        <v>-9.5443505500000008</v>
      </c>
    </row>
    <row r="128" spans="1:4" x14ac:dyDescent="0.25">
      <c r="A128" s="25" t="s">
        <v>182</v>
      </c>
      <c r="B128" s="279">
        <v>0.92970506000000008</v>
      </c>
      <c r="C128" s="279">
        <v>10.605538900000001</v>
      </c>
      <c r="D128" s="96">
        <f t="shared" si="1"/>
        <v>-9.675833840000001</v>
      </c>
    </row>
    <row r="129" spans="1:4" x14ac:dyDescent="0.25">
      <c r="A129" s="25" t="s">
        <v>252</v>
      </c>
      <c r="B129" s="279">
        <v>6.3973370000000002E-2</v>
      </c>
      <c r="C129" s="279">
        <v>9.7836673300000001</v>
      </c>
      <c r="D129" s="96">
        <f t="shared" si="1"/>
        <v>-9.7196939600000007</v>
      </c>
    </row>
    <row r="130" spans="1:4" x14ac:dyDescent="0.25">
      <c r="A130" s="25" t="s">
        <v>221</v>
      </c>
      <c r="B130" s="279">
        <v>0.24008289999999999</v>
      </c>
      <c r="C130" s="279">
        <v>10.608714880000001</v>
      </c>
      <c r="D130" s="96">
        <f t="shared" si="1"/>
        <v>-10.36863198</v>
      </c>
    </row>
    <row r="131" spans="1:4" x14ac:dyDescent="0.25">
      <c r="A131" s="25" t="s">
        <v>159</v>
      </c>
      <c r="B131" s="279">
        <v>4.5208559999999995E-2</v>
      </c>
      <c r="C131" s="279">
        <v>10.83221359</v>
      </c>
      <c r="D131" s="96">
        <f t="shared" ref="D131:D194" si="2">B131-C131</f>
        <v>-10.78700503</v>
      </c>
    </row>
    <row r="132" spans="1:4" x14ac:dyDescent="0.25">
      <c r="A132" s="25" t="s">
        <v>236</v>
      </c>
      <c r="B132" s="279">
        <v>7.1724880000000005E-2</v>
      </c>
      <c r="C132" s="279">
        <v>11.3961177</v>
      </c>
      <c r="D132" s="96">
        <f t="shared" si="2"/>
        <v>-11.32439282</v>
      </c>
    </row>
    <row r="133" spans="1:4" x14ac:dyDescent="0.25">
      <c r="A133" s="25" t="s">
        <v>122</v>
      </c>
      <c r="B133" s="279">
        <v>1.2826676000000001</v>
      </c>
      <c r="C133" s="279">
        <v>12.73285373</v>
      </c>
      <c r="D133" s="96">
        <f t="shared" si="2"/>
        <v>-11.450186130000001</v>
      </c>
    </row>
    <row r="134" spans="1:4" x14ac:dyDescent="0.25">
      <c r="A134" s="25" t="s">
        <v>148</v>
      </c>
      <c r="B134" s="279">
        <v>0.37354396000000001</v>
      </c>
      <c r="C134" s="279">
        <v>11.914190029999999</v>
      </c>
      <c r="D134" s="96">
        <f t="shared" si="2"/>
        <v>-11.540646069999999</v>
      </c>
    </row>
    <row r="135" spans="1:4" x14ac:dyDescent="0.25">
      <c r="A135" s="25" t="s">
        <v>75</v>
      </c>
      <c r="B135" s="279">
        <v>11.63287815</v>
      </c>
      <c r="C135" s="279">
        <v>23.269689570000001</v>
      </c>
      <c r="D135" s="96">
        <f t="shared" si="2"/>
        <v>-11.636811420000001</v>
      </c>
    </row>
    <row r="136" spans="1:4" x14ac:dyDescent="0.25">
      <c r="A136" s="25" t="s">
        <v>128</v>
      </c>
      <c r="B136" s="279">
        <v>1.0014105899999999</v>
      </c>
      <c r="C136" s="279">
        <v>12.71499169</v>
      </c>
      <c r="D136" s="96">
        <f t="shared" si="2"/>
        <v>-11.713581099999999</v>
      </c>
    </row>
    <row r="137" spans="1:4" x14ac:dyDescent="0.25">
      <c r="A137" s="25" t="s">
        <v>28</v>
      </c>
      <c r="B137" s="279">
        <v>2.4159529999999999E-2</v>
      </c>
      <c r="C137" s="279">
        <v>12.13371351</v>
      </c>
      <c r="D137" s="96">
        <f t="shared" si="2"/>
        <v>-12.109553979999999</v>
      </c>
    </row>
    <row r="138" spans="1:4" x14ac:dyDescent="0.25">
      <c r="A138" s="25" t="s">
        <v>121</v>
      </c>
      <c r="B138" s="279">
        <v>3.1507800000000002E-3</v>
      </c>
      <c r="C138" s="279">
        <v>12.841239310000001</v>
      </c>
      <c r="D138" s="96">
        <f t="shared" si="2"/>
        <v>-12.83808853</v>
      </c>
    </row>
    <row r="139" spans="1:4" x14ac:dyDescent="0.25">
      <c r="A139" s="25" t="s">
        <v>4</v>
      </c>
      <c r="B139" s="279">
        <v>1.09844421</v>
      </c>
      <c r="C139" s="279">
        <v>15.45690769</v>
      </c>
      <c r="D139" s="96">
        <f t="shared" si="2"/>
        <v>-14.358463479999999</v>
      </c>
    </row>
    <row r="140" spans="1:4" x14ac:dyDescent="0.25">
      <c r="A140" s="25" t="s">
        <v>169</v>
      </c>
      <c r="B140" s="279">
        <v>0.48310543</v>
      </c>
      <c r="C140" s="279">
        <v>14.913325689999999</v>
      </c>
      <c r="D140" s="96">
        <f t="shared" si="2"/>
        <v>-14.430220259999999</v>
      </c>
    </row>
    <row r="141" spans="1:4" x14ac:dyDescent="0.25">
      <c r="A141" s="25" t="s">
        <v>246</v>
      </c>
      <c r="B141" s="279">
        <v>0.15872857999999998</v>
      </c>
      <c r="C141" s="279">
        <v>14.671383140000001</v>
      </c>
      <c r="D141" s="96">
        <f t="shared" si="2"/>
        <v>-14.512654560000001</v>
      </c>
    </row>
    <row r="142" spans="1:4" x14ac:dyDescent="0.25">
      <c r="A142" s="25" t="s">
        <v>202</v>
      </c>
      <c r="B142" s="279">
        <v>0.95750217000000004</v>
      </c>
      <c r="C142" s="279">
        <v>15.487229300000001</v>
      </c>
      <c r="D142" s="96">
        <f t="shared" si="2"/>
        <v>-14.529727130000001</v>
      </c>
    </row>
    <row r="143" spans="1:4" x14ac:dyDescent="0.25">
      <c r="A143" s="25" t="s">
        <v>237</v>
      </c>
      <c r="B143" s="279">
        <v>0.81132335999999994</v>
      </c>
      <c r="C143" s="279">
        <v>15.60344181</v>
      </c>
      <c r="D143" s="96">
        <f t="shared" si="2"/>
        <v>-14.79211845</v>
      </c>
    </row>
    <row r="144" spans="1:4" x14ac:dyDescent="0.25">
      <c r="A144" s="25" t="s">
        <v>49</v>
      </c>
      <c r="B144" s="279">
        <v>2.492032</v>
      </c>
      <c r="C144" s="279">
        <v>17.854602170000003</v>
      </c>
      <c r="D144" s="96">
        <f t="shared" si="2"/>
        <v>-15.362570170000003</v>
      </c>
    </row>
    <row r="145" spans="1:4" x14ac:dyDescent="0.25">
      <c r="A145" s="25" t="s">
        <v>181</v>
      </c>
      <c r="B145" s="279">
        <v>0.39010753000000004</v>
      </c>
      <c r="C145" s="279">
        <v>15.770453609999999</v>
      </c>
      <c r="D145" s="96">
        <f t="shared" si="2"/>
        <v>-15.380346079999999</v>
      </c>
    </row>
    <row r="146" spans="1:4" x14ac:dyDescent="0.25">
      <c r="A146" s="25" t="s">
        <v>34</v>
      </c>
      <c r="B146" s="279">
        <v>8.0474020000000007E-2</v>
      </c>
      <c r="C146" s="279">
        <v>15.53487979</v>
      </c>
      <c r="D146" s="96">
        <f t="shared" si="2"/>
        <v>-15.454405769999999</v>
      </c>
    </row>
    <row r="147" spans="1:4" x14ac:dyDescent="0.25">
      <c r="A147" s="25" t="s">
        <v>154</v>
      </c>
      <c r="B147" s="279">
        <v>5.8023760000000001E-2</v>
      </c>
      <c r="C147" s="279">
        <v>15.747056039999999</v>
      </c>
      <c r="D147" s="96">
        <f t="shared" si="2"/>
        <v>-15.689032279999999</v>
      </c>
    </row>
    <row r="148" spans="1:4" x14ac:dyDescent="0.25">
      <c r="A148" s="25" t="s">
        <v>119</v>
      </c>
      <c r="B148" s="279">
        <v>0.23832398000000002</v>
      </c>
      <c r="C148" s="279">
        <v>16.214030560000001</v>
      </c>
      <c r="D148" s="96">
        <f t="shared" si="2"/>
        <v>-15.975706580000001</v>
      </c>
    </row>
    <row r="149" spans="1:4" x14ac:dyDescent="0.25">
      <c r="A149" s="25" t="s">
        <v>94</v>
      </c>
      <c r="B149" s="279">
        <v>0.51147991999999998</v>
      </c>
      <c r="C149" s="279">
        <v>16.581120560000002</v>
      </c>
      <c r="D149" s="96">
        <f t="shared" si="2"/>
        <v>-16.069640640000003</v>
      </c>
    </row>
    <row r="150" spans="1:4" x14ac:dyDescent="0.25">
      <c r="A150" s="25" t="s">
        <v>156</v>
      </c>
      <c r="B150" s="279">
        <v>2.8840560000000001E-2</v>
      </c>
      <c r="C150" s="279">
        <v>16.49179294</v>
      </c>
      <c r="D150" s="96">
        <f t="shared" si="2"/>
        <v>-16.462952380000001</v>
      </c>
    </row>
    <row r="151" spans="1:4" x14ac:dyDescent="0.25">
      <c r="A151" s="25" t="s">
        <v>82</v>
      </c>
      <c r="B151" s="279">
        <v>8.2003000000000002E-4</v>
      </c>
      <c r="C151" s="279">
        <v>16.544420089999999</v>
      </c>
      <c r="D151" s="96">
        <f t="shared" si="2"/>
        <v>-16.543600059999999</v>
      </c>
    </row>
    <row r="152" spans="1:4" x14ac:dyDescent="0.25">
      <c r="A152" s="25" t="s">
        <v>228</v>
      </c>
      <c r="B152" s="279">
        <v>0.36560609000000005</v>
      </c>
      <c r="C152" s="279">
        <v>17.402732789999998</v>
      </c>
      <c r="D152" s="96">
        <f t="shared" si="2"/>
        <v>-17.037126699999998</v>
      </c>
    </row>
    <row r="153" spans="1:4" x14ac:dyDescent="0.25">
      <c r="A153" s="25" t="s">
        <v>230</v>
      </c>
      <c r="B153" s="279">
        <v>0.12693345</v>
      </c>
      <c r="C153" s="279">
        <v>17.193179559999997</v>
      </c>
      <c r="D153" s="96">
        <f t="shared" si="2"/>
        <v>-17.066246109999998</v>
      </c>
    </row>
    <row r="154" spans="1:4" x14ac:dyDescent="0.25">
      <c r="A154" s="25" t="s">
        <v>174</v>
      </c>
      <c r="B154" s="279">
        <v>0.26873165999999998</v>
      </c>
      <c r="C154" s="279">
        <v>17.685049399999997</v>
      </c>
      <c r="D154" s="96">
        <f t="shared" si="2"/>
        <v>-17.416317739999997</v>
      </c>
    </row>
    <row r="155" spans="1:4" x14ac:dyDescent="0.25">
      <c r="A155" s="25" t="s">
        <v>147</v>
      </c>
      <c r="B155" s="279">
        <v>0.6315454399999999</v>
      </c>
      <c r="C155" s="279">
        <v>18.643609260000002</v>
      </c>
      <c r="D155" s="96">
        <f t="shared" si="2"/>
        <v>-18.012063820000002</v>
      </c>
    </row>
    <row r="156" spans="1:4" x14ac:dyDescent="0.25">
      <c r="A156" s="25" t="s">
        <v>142</v>
      </c>
      <c r="B156" s="279">
        <v>1.75317843</v>
      </c>
      <c r="C156" s="279">
        <v>19.937719600000001</v>
      </c>
      <c r="D156" s="96">
        <f t="shared" si="2"/>
        <v>-18.184541170000003</v>
      </c>
    </row>
    <row r="157" spans="1:4" x14ac:dyDescent="0.25">
      <c r="A157" s="25" t="s">
        <v>132</v>
      </c>
      <c r="B157" s="279">
        <v>0.48369739</v>
      </c>
      <c r="C157" s="279">
        <v>18.905589410000001</v>
      </c>
      <c r="D157" s="96">
        <f t="shared" si="2"/>
        <v>-18.421892020000001</v>
      </c>
    </row>
    <row r="158" spans="1:4" x14ac:dyDescent="0.25">
      <c r="A158" s="25" t="s">
        <v>251</v>
      </c>
      <c r="B158" s="279">
        <v>0.66898897000000002</v>
      </c>
      <c r="C158" s="279">
        <v>19.49602702</v>
      </c>
      <c r="D158" s="96">
        <f t="shared" si="2"/>
        <v>-18.827038049999999</v>
      </c>
    </row>
    <row r="159" spans="1:4" x14ac:dyDescent="0.25">
      <c r="A159" s="25" t="s">
        <v>24</v>
      </c>
      <c r="B159" s="279">
        <v>4.1E-5</v>
      </c>
      <c r="C159" s="279">
        <v>19.21703428</v>
      </c>
      <c r="D159" s="96">
        <f t="shared" si="2"/>
        <v>-19.216993280000001</v>
      </c>
    </row>
    <row r="160" spans="1:4" x14ac:dyDescent="0.25">
      <c r="A160" s="25" t="s">
        <v>222</v>
      </c>
      <c r="B160" s="279">
        <v>4.99084342</v>
      </c>
      <c r="C160" s="279">
        <v>25.348182350000002</v>
      </c>
      <c r="D160" s="96">
        <f t="shared" si="2"/>
        <v>-20.357338930000001</v>
      </c>
    </row>
    <row r="161" spans="1:4" x14ac:dyDescent="0.25">
      <c r="A161" s="25" t="s">
        <v>117</v>
      </c>
      <c r="B161" s="279">
        <v>2.2722176899999997</v>
      </c>
      <c r="C161" s="279">
        <v>22.645809879999998</v>
      </c>
      <c r="D161" s="96">
        <f t="shared" si="2"/>
        <v>-20.373592189999997</v>
      </c>
    </row>
    <row r="162" spans="1:4" x14ac:dyDescent="0.25">
      <c r="A162" s="25" t="s">
        <v>50</v>
      </c>
      <c r="B162" s="279">
        <v>0.14908245000000001</v>
      </c>
      <c r="C162" s="279">
        <v>20.611083079999997</v>
      </c>
      <c r="D162" s="96">
        <f t="shared" si="2"/>
        <v>-20.462000629999995</v>
      </c>
    </row>
    <row r="163" spans="1:4" x14ac:dyDescent="0.25">
      <c r="A163" s="25" t="s">
        <v>234</v>
      </c>
      <c r="B163" s="279">
        <v>4.3038E-2</v>
      </c>
      <c r="C163" s="279">
        <v>20.763588420000001</v>
      </c>
      <c r="D163" s="96">
        <f t="shared" si="2"/>
        <v>-20.720550420000002</v>
      </c>
    </row>
    <row r="164" spans="1:4" x14ac:dyDescent="0.25">
      <c r="A164" s="25" t="s">
        <v>32</v>
      </c>
      <c r="B164" s="279">
        <v>0.17229644</v>
      </c>
      <c r="C164" s="279">
        <v>21.015242230000002</v>
      </c>
      <c r="D164" s="96">
        <f t="shared" si="2"/>
        <v>-20.842945790000002</v>
      </c>
    </row>
    <row r="165" spans="1:4" x14ac:dyDescent="0.25">
      <c r="A165" s="25" t="s">
        <v>12</v>
      </c>
      <c r="B165" s="279">
        <v>5.5503123399999996</v>
      </c>
      <c r="C165" s="279">
        <v>28.045867329999997</v>
      </c>
      <c r="D165" s="96">
        <f t="shared" si="2"/>
        <v>-22.495554989999995</v>
      </c>
    </row>
    <row r="166" spans="1:4" x14ac:dyDescent="0.25">
      <c r="A166" s="25" t="s">
        <v>206</v>
      </c>
      <c r="B166" s="279">
        <v>0.19364764000000001</v>
      </c>
      <c r="C166" s="279">
        <v>22.708616059999997</v>
      </c>
      <c r="D166" s="96">
        <f t="shared" si="2"/>
        <v>-22.514968419999995</v>
      </c>
    </row>
    <row r="167" spans="1:4" x14ac:dyDescent="0.25">
      <c r="A167" s="25" t="s">
        <v>7</v>
      </c>
      <c r="B167" s="279">
        <v>0</v>
      </c>
      <c r="C167" s="279">
        <v>22.574422170000002</v>
      </c>
      <c r="D167" s="96">
        <f t="shared" si="2"/>
        <v>-22.574422170000002</v>
      </c>
    </row>
    <row r="168" spans="1:4" x14ac:dyDescent="0.25">
      <c r="A168" s="25" t="s">
        <v>106</v>
      </c>
      <c r="B168" s="279">
        <v>0.49837320000000002</v>
      </c>
      <c r="C168" s="279">
        <v>23.189861319999999</v>
      </c>
      <c r="D168" s="96">
        <f t="shared" si="2"/>
        <v>-22.691488119999999</v>
      </c>
    </row>
    <row r="169" spans="1:4" x14ac:dyDescent="0.25">
      <c r="A169" s="25" t="s">
        <v>155</v>
      </c>
      <c r="B169" s="279">
        <v>2.4000000000000001E-4</v>
      </c>
      <c r="C169" s="279">
        <v>22.889285940000001</v>
      </c>
      <c r="D169" s="96">
        <f t="shared" si="2"/>
        <v>-22.889045939999999</v>
      </c>
    </row>
    <row r="170" spans="1:4" x14ac:dyDescent="0.25">
      <c r="A170" s="25" t="s">
        <v>198</v>
      </c>
      <c r="B170" s="279">
        <v>2.92550819</v>
      </c>
      <c r="C170" s="279">
        <v>26.539594749999999</v>
      </c>
      <c r="D170" s="96">
        <f t="shared" si="2"/>
        <v>-23.614086560000001</v>
      </c>
    </row>
    <row r="171" spans="1:4" x14ac:dyDescent="0.25">
      <c r="A171" s="25" t="s">
        <v>103</v>
      </c>
      <c r="B171" s="279">
        <v>1.6532226299999999</v>
      </c>
      <c r="C171" s="279">
        <v>25.404168219999999</v>
      </c>
      <c r="D171" s="96">
        <f t="shared" si="2"/>
        <v>-23.750945590000001</v>
      </c>
    </row>
    <row r="172" spans="1:4" x14ac:dyDescent="0.25">
      <c r="A172" s="25" t="s">
        <v>146</v>
      </c>
      <c r="B172" s="279">
        <v>0.37990533000000004</v>
      </c>
      <c r="C172" s="279">
        <v>24.290177100000001</v>
      </c>
      <c r="D172" s="96">
        <f t="shared" si="2"/>
        <v>-23.910271770000001</v>
      </c>
    </row>
    <row r="173" spans="1:4" x14ac:dyDescent="0.25">
      <c r="A173" s="25" t="s">
        <v>170</v>
      </c>
      <c r="B173" s="279">
        <v>27.011108030000003</v>
      </c>
      <c r="C173" s="279">
        <v>51.88189199</v>
      </c>
      <c r="D173" s="96">
        <f t="shared" si="2"/>
        <v>-24.870783959999997</v>
      </c>
    </row>
    <row r="174" spans="1:4" x14ac:dyDescent="0.25">
      <c r="A174" s="25" t="s">
        <v>233</v>
      </c>
      <c r="B174" s="279">
        <v>7.3309630000000001E-2</v>
      </c>
      <c r="C174" s="279">
        <v>26.522066649999999</v>
      </c>
      <c r="D174" s="96">
        <f t="shared" si="2"/>
        <v>-26.448757019999999</v>
      </c>
    </row>
    <row r="175" spans="1:4" x14ac:dyDescent="0.25">
      <c r="A175" s="25" t="s">
        <v>110</v>
      </c>
      <c r="B175" s="279">
        <v>4.5634999999999998E-3</v>
      </c>
      <c r="C175" s="279">
        <v>26.714549649999999</v>
      </c>
      <c r="D175" s="96">
        <f t="shared" si="2"/>
        <v>-26.709986149999999</v>
      </c>
    </row>
    <row r="176" spans="1:4" x14ac:dyDescent="0.25">
      <c r="A176" s="25" t="s">
        <v>22</v>
      </c>
      <c r="B176" s="279">
        <v>2.7442959999999999E-2</v>
      </c>
      <c r="C176" s="279">
        <v>27.195960339999999</v>
      </c>
      <c r="D176" s="96">
        <f t="shared" si="2"/>
        <v>-27.168517380000001</v>
      </c>
    </row>
    <row r="177" spans="1:4" x14ac:dyDescent="0.25">
      <c r="A177" s="25" t="s">
        <v>171</v>
      </c>
      <c r="B177" s="279">
        <v>1.8507634900000001</v>
      </c>
      <c r="C177" s="279">
        <v>29.47891512</v>
      </c>
      <c r="D177" s="96">
        <f t="shared" si="2"/>
        <v>-27.628151630000001</v>
      </c>
    </row>
    <row r="178" spans="1:4" x14ac:dyDescent="0.25">
      <c r="A178" s="25" t="s">
        <v>191</v>
      </c>
      <c r="B178" s="279">
        <v>0</v>
      </c>
      <c r="C178" s="279">
        <v>27.664947429999998</v>
      </c>
      <c r="D178" s="96">
        <f t="shared" si="2"/>
        <v>-27.664947429999998</v>
      </c>
    </row>
    <row r="179" spans="1:4" x14ac:dyDescent="0.25">
      <c r="A179" s="25" t="s">
        <v>130</v>
      </c>
      <c r="B179" s="279">
        <v>8.3662365100000002</v>
      </c>
      <c r="C179" s="279">
        <v>36.120803259999995</v>
      </c>
      <c r="D179" s="96">
        <f t="shared" si="2"/>
        <v>-27.754566749999995</v>
      </c>
    </row>
    <row r="180" spans="1:4" x14ac:dyDescent="0.25">
      <c r="A180" s="25" t="s">
        <v>30</v>
      </c>
      <c r="B180" s="279">
        <v>0.17336393</v>
      </c>
      <c r="C180" s="279">
        <v>27.935718609999999</v>
      </c>
      <c r="D180" s="96">
        <f t="shared" si="2"/>
        <v>-27.762354679999998</v>
      </c>
    </row>
    <row r="181" spans="1:4" x14ac:dyDescent="0.25">
      <c r="A181" s="25" t="s">
        <v>2</v>
      </c>
      <c r="B181" s="279">
        <v>12.750224060000001</v>
      </c>
      <c r="C181" s="279">
        <v>40.575993109999999</v>
      </c>
      <c r="D181" s="96">
        <f t="shared" si="2"/>
        <v>-27.825769049999998</v>
      </c>
    </row>
    <row r="182" spans="1:4" x14ac:dyDescent="0.25">
      <c r="A182" s="25" t="s">
        <v>143</v>
      </c>
      <c r="B182" s="279">
        <v>27.301862800000002</v>
      </c>
      <c r="C182" s="279">
        <v>56.140378069999997</v>
      </c>
      <c r="D182" s="96">
        <f t="shared" si="2"/>
        <v>-28.838515269999995</v>
      </c>
    </row>
    <row r="183" spans="1:4" x14ac:dyDescent="0.25">
      <c r="A183" s="25" t="s">
        <v>14</v>
      </c>
      <c r="B183" s="279">
        <v>3.2484590000000001E-2</v>
      </c>
      <c r="C183" s="279">
        <v>29.148008019999999</v>
      </c>
      <c r="D183" s="96">
        <f t="shared" si="2"/>
        <v>-29.11552343</v>
      </c>
    </row>
    <row r="184" spans="1:4" x14ac:dyDescent="0.25">
      <c r="A184" s="25" t="s">
        <v>178</v>
      </c>
      <c r="B184" s="279">
        <v>8.2062288599999995</v>
      </c>
      <c r="C184" s="279">
        <v>38.389388400000001</v>
      </c>
      <c r="D184" s="96">
        <f t="shared" si="2"/>
        <v>-30.183159540000002</v>
      </c>
    </row>
    <row r="185" spans="1:4" x14ac:dyDescent="0.25">
      <c r="A185" s="25" t="s">
        <v>232</v>
      </c>
      <c r="B185" s="279">
        <v>5.798764E-2</v>
      </c>
      <c r="C185" s="279">
        <v>30.768181390000002</v>
      </c>
      <c r="D185" s="96">
        <f t="shared" si="2"/>
        <v>-30.710193750000002</v>
      </c>
    </row>
    <row r="186" spans="1:4" x14ac:dyDescent="0.25">
      <c r="A186" s="25" t="s">
        <v>172</v>
      </c>
      <c r="B186" s="279">
        <v>3.3304769599999999</v>
      </c>
      <c r="C186" s="279">
        <v>35.162902680000002</v>
      </c>
      <c r="D186" s="96">
        <f t="shared" si="2"/>
        <v>-31.832425720000003</v>
      </c>
    </row>
    <row r="187" spans="1:4" x14ac:dyDescent="0.25">
      <c r="A187" s="25" t="s">
        <v>116</v>
      </c>
      <c r="B187" s="279">
        <v>0.32268719000000001</v>
      </c>
      <c r="C187" s="279">
        <v>32.209692690000004</v>
      </c>
      <c r="D187" s="96">
        <f t="shared" si="2"/>
        <v>-31.887005500000004</v>
      </c>
    </row>
    <row r="188" spans="1:4" x14ac:dyDescent="0.25">
      <c r="A188" s="25" t="s">
        <v>231</v>
      </c>
      <c r="B188" s="279">
        <v>0.18429302</v>
      </c>
      <c r="C188" s="279">
        <v>33.105967390000004</v>
      </c>
      <c r="D188" s="96">
        <f t="shared" si="2"/>
        <v>-32.921674370000005</v>
      </c>
    </row>
    <row r="189" spans="1:4" x14ac:dyDescent="0.25">
      <c r="A189" s="25" t="s">
        <v>201</v>
      </c>
      <c r="B189" s="279">
        <v>13.970829140000001</v>
      </c>
      <c r="C189" s="279">
        <v>47.487952674999995</v>
      </c>
      <c r="D189" s="96">
        <f t="shared" si="2"/>
        <v>-33.517123534999996</v>
      </c>
    </row>
    <row r="190" spans="1:4" x14ac:dyDescent="0.25">
      <c r="A190" s="25" t="s">
        <v>99</v>
      </c>
      <c r="B190" s="279">
        <v>1.4095358999999998</v>
      </c>
      <c r="C190" s="279">
        <v>34.937769229999994</v>
      </c>
      <c r="D190" s="96">
        <f t="shared" si="2"/>
        <v>-33.528233329999992</v>
      </c>
    </row>
    <row r="191" spans="1:4" x14ac:dyDescent="0.25">
      <c r="A191" s="25" t="s">
        <v>27</v>
      </c>
      <c r="B191" s="279">
        <v>0.22993084999999999</v>
      </c>
      <c r="C191" s="279">
        <v>34.588561579999997</v>
      </c>
      <c r="D191" s="96">
        <f t="shared" si="2"/>
        <v>-34.358630729999994</v>
      </c>
    </row>
    <row r="192" spans="1:4" x14ac:dyDescent="0.25">
      <c r="A192" s="25" t="s">
        <v>180</v>
      </c>
      <c r="B192" s="279">
        <v>0.19849382000000002</v>
      </c>
      <c r="C192" s="279">
        <v>37.398995399999997</v>
      </c>
      <c r="D192" s="96">
        <f t="shared" si="2"/>
        <v>-37.200501579999994</v>
      </c>
    </row>
    <row r="193" spans="1:4" x14ac:dyDescent="0.25">
      <c r="A193" s="25" t="s">
        <v>5</v>
      </c>
      <c r="B193" s="279">
        <v>6.9489899999999993E-2</v>
      </c>
      <c r="C193" s="279">
        <v>37.280550170000005</v>
      </c>
      <c r="D193" s="96">
        <f t="shared" si="2"/>
        <v>-37.211060270000004</v>
      </c>
    </row>
    <row r="194" spans="1:4" x14ac:dyDescent="0.25">
      <c r="A194" s="25" t="s">
        <v>25</v>
      </c>
      <c r="B194" s="279">
        <v>3.1202849999999997E-2</v>
      </c>
      <c r="C194" s="279">
        <v>37.445409079999997</v>
      </c>
      <c r="D194" s="96">
        <f t="shared" si="2"/>
        <v>-37.414206229999998</v>
      </c>
    </row>
    <row r="195" spans="1:4" x14ac:dyDescent="0.25">
      <c r="A195" s="25" t="s">
        <v>21</v>
      </c>
      <c r="B195" s="279">
        <v>2.3352520000000001</v>
      </c>
      <c r="C195" s="279">
        <v>40.971733869999994</v>
      </c>
      <c r="D195" s="96">
        <f t="shared" ref="D195:D252" si="3">B195-C195</f>
        <v>-38.636481869999997</v>
      </c>
    </row>
    <row r="196" spans="1:4" x14ac:dyDescent="0.25">
      <c r="A196" s="25" t="s">
        <v>98</v>
      </c>
      <c r="B196" s="279">
        <v>1.3376889999999999E-2</v>
      </c>
      <c r="C196" s="279">
        <v>40.158905840000003</v>
      </c>
      <c r="D196" s="96">
        <f t="shared" si="3"/>
        <v>-40.145528949999999</v>
      </c>
    </row>
    <row r="197" spans="1:4" x14ac:dyDescent="0.25">
      <c r="A197" s="25" t="s">
        <v>256</v>
      </c>
      <c r="B197" s="279">
        <v>1.8090068100000001</v>
      </c>
      <c r="C197" s="279">
        <v>42.685090760000001</v>
      </c>
      <c r="D197" s="96">
        <f t="shared" si="3"/>
        <v>-40.876083950000002</v>
      </c>
    </row>
    <row r="198" spans="1:4" x14ac:dyDescent="0.25">
      <c r="A198" s="25" t="s">
        <v>203</v>
      </c>
      <c r="B198" s="279">
        <v>0.51640556000000004</v>
      </c>
      <c r="C198" s="279">
        <v>42.274023240000005</v>
      </c>
      <c r="D198" s="96">
        <f t="shared" si="3"/>
        <v>-41.757617680000003</v>
      </c>
    </row>
    <row r="199" spans="1:4" x14ac:dyDescent="0.25">
      <c r="A199" s="25" t="s">
        <v>114</v>
      </c>
      <c r="B199" s="279">
        <v>2.6669482499999999</v>
      </c>
      <c r="C199" s="279">
        <v>45.954350499999997</v>
      </c>
      <c r="D199" s="96">
        <f t="shared" si="3"/>
        <v>-43.28740225</v>
      </c>
    </row>
    <row r="200" spans="1:4" x14ac:dyDescent="0.25">
      <c r="A200" s="25" t="s">
        <v>213</v>
      </c>
      <c r="B200" s="279">
        <v>3.1552999999999998E-2</v>
      </c>
      <c r="C200" s="279">
        <v>44.069976479999994</v>
      </c>
      <c r="D200" s="96">
        <f t="shared" si="3"/>
        <v>-44.038423479999992</v>
      </c>
    </row>
    <row r="201" spans="1:4" x14ac:dyDescent="0.25">
      <c r="A201" s="25" t="s">
        <v>39</v>
      </c>
      <c r="B201" s="279">
        <v>5.5281320700000007</v>
      </c>
      <c r="C201" s="279">
        <v>50.707552240000005</v>
      </c>
      <c r="D201" s="96">
        <f t="shared" si="3"/>
        <v>-45.179420170000007</v>
      </c>
    </row>
    <row r="202" spans="1:4" x14ac:dyDescent="0.25">
      <c r="A202" s="25" t="s">
        <v>36</v>
      </c>
      <c r="B202" s="279">
        <v>1.2427629099999999</v>
      </c>
      <c r="C202" s="279">
        <v>46.434059820000002</v>
      </c>
      <c r="D202" s="96">
        <f t="shared" si="3"/>
        <v>-45.191296909999998</v>
      </c>
    </row>
    <row r="203" spans="1:4" x14ac:dyDescent="0.25">
      <c r="A203" s="25" t="s">
        <v>238</v>
      </c>
      <c r="B203" s="279">
        <v>0.82031739000000004</v>
      </c>
      <c r="C203" s="279">
        <v>48.862949990000004</v>
      </c>
      <c r="D203" s="96">
        <f t="shared" si="3"/>
        <v>-48.042632600000005</v>
      </c>
    </row>
    <row r="204" spans="1:4" x14ac:dyDescent="0.25">
      <c r="A204" s="25" t="s">
        <v>123</v>
      </c>
      <c r="B204" s="279">
        <v>53.753745840000001</v>
      </c>
      <c r="C204" s="279">
        <v>103.01132283</v>
      </c>
      <c r="D204" s="96">
        <f t="shared" si="3"/>
        <v>-49.257576989999997</v>
      </c>
    </row>
    <row r="205" spans="1:4" x14ac:dyDescent="0.25">
      <c r="A205" s="25" t="s">
        <v>224</v>
      </c>
      <c r="B205" s="279">
        <v>1.2277210000000001</v>
      </c>
      <c r="C205" s="279">
        <v>50.497820189999999</v>
      </c>
      <c r="D205" s="96">
        <f t="shared" si="3"/>
        <v>-49.270099189999996</v>
      </c>
    </row>
    <row r="206" spans="1:4" x14ac:dyDescent="0.25">
      <c r="A206" s="25" t="s">
        <v>149</v>
      </c>
      <c r="B206" s="279">
        <v>3.1854047799999998</v>
      </c>
      <c r="C206" s="279">
        <v>53.292182149999995</v>
      </c>
      <c r="D206" s="96">
        <f t="shared" si="3"/>
        <v>-50.106777369999996</v>
      </c>
    </row>
    <row r="207" spans="1:4" x14ac:dyDescent="0.25">
      <c r="A207" s="25" t="s">
        <v>104</v>
      </c>
      <c r="B207" s="279">
        <v>6.5172542699999996</v>
      </c>
      <c r="C207" s="279">
        <v>58.089473210000001</v>
      </c>
      <c r="D207" s="96">
        <f t="shared" si="3"/>
        <v>-51.572218939999999</v>
      </c>
    </row>
    <row r="208" spans="1:4" x14ac:dyDescent="0.25">
      <c r="A208" s="25" t="s">
        <v>242</v>
      </c>
      <c r="B208" s="279">
        <v>13.86420601</v>
      </c>
      <c r="C208" s="279">
        <v>65.910368030000001</v>
      </c>
      <c r="D208" s="96">
        <f t="shared" si="3"/>
        <v>-52.046162019999997</v>
      </c>
    </row>
    <row r="209" spans="1:4" x14ac:dyDescent="0.25">
      <c r="A209" s="25" t="s">
        <v>168</v>
      </c>
      <c r="B209" s="279">
        <v>4.4659369800000004</v>
      </c>
      <c r="C209" s="279">
        <v>56.53561552</v>
      </c>
      <c r="D209" s="96">
        <f t="shared" si="3"/>
        <v>-52.069678539999998</v>
      </c>
    </row>
    <row r="210" spans="1:4" x14ac:dyDescent="0.25">
      <c r="A210" s="25" t="s">
        <v>197</v>
      </c>
      <c r="B210" s="279">
        <v>7.1017819600000003</v>
      </c>
      <c r="C210" s="279">
        <v>61.063803069999999</v>
      </c>
      <c r="D210" s="96">
        <f t="shared" si="3"/>
        <v>-53.962021109999995</v>
      </c>
    </row>
    <row r="211" spans="1:4" x14ac:dyDescent="0.25">
      <c r="A211" s="25" t="s">
        <v>214</v>
      </c>
      <c r="B211" s="279">
        <v>0.56896857999999995</v>
      </c>
      <c r="C211" s="279">
        <v>57.259692790000003</v>
      </c>
      <c r="D211" s="96">
        <f t="shared" si="3"/>
        <v>-56.690724209999999</v>
      </c>
    </row>
    <row r="212" spans="1:4" x14ac:dyDescent="0.25">
      <c r="A212" s="25" t="s">
        <v>195</v>
      </c>
      <c r="B212" s="279">
        <v>2.5791118599999998</v>
      </c>
      <c r="C212" s="279">
        <v>60.332401270000005</v>
      </c>
      <c r="D212" s="96">
        <f t="shared" si="3"/>
        <v>-57.753289410000008</v>
      </c>
    </row>
    <row r="213" spans="1:4" x14ac:dyDescent="0.25">
      <c r="A213" s="25" t="s">
        <v>194</v>
      </c>
      <c r="B213" s="279">
        <v>4.0439913700000005</v>
      </c>
      <c r="C213" s="279">
        <v>63.488284799999995</v>
      </c>
      <c r="D213" s="96">
        <f t="shared" si="3"/>
        <v>-59.444293429999995</v>
      </c>
    </row>
    <row r="214" spans="1:4" x14ac:dyDescent="0.25">
      <c r="A214" s="25" t="s">
        <v>240</v>
      </c>
      <c r="B214" s="279">
        <v>2.2522255800000002</v>
      </c>
      <c r="C214" s="279">
        <v>63.685583139999999</v>
      </c>
      <c r="D214" s="96">
        <f t="shared" si="3"/>
        <v>-61.433357559999997</v>
      </c>
    </row>
    <row r="215" spans="1:4" x14ac:dyDescent="0.25">
      <c r="A215" s="25" t="s">
        <v>88</v>
      </c>
      <c r="B215" s="279">
        <v>8.9721300000000004E-2</v>
      </c>
      <c r="C215" s="279">
        <v>63.573343530000002</v>
      </c>
      <c r="D215" s="96">
        <f t="shared" si="3"/>
        <v>-63.483622230000002</v>
      </c>
    </row>
    <row r="216" spans="1:4" x14ac:dyDescent="0.25">
      <c r="A216" s="25" t="s">
        <v>183</v>
      </c>
      <c r="B216" s="279">
        <v>6.1267095300000003</v>
      </c>
      <c r="C216" s="279">
        <v>71.291474620000002</v>
      </c>
      <c r="D216" s="96">
        <f t="shared" si="3"/>
        <v>-65.164765090000003</v>
      </c>
    </row>
    <row r="217" spans="1:4" x14ac:dyDescent="0.25">
      <c r="A217" s="25" t="s">
        <v>200</v>
      </c>
      <c r="B217" s="279">
        <v>1.9007175900000002</v>
      </c>
      <c r="C217" s="279">
        <v>67.311463829999994</v>
      </c>
      <c r="D217" s="96">
        <f t="shared" si="3"/>
        <v>-65.410746239999995</v>
      </c>
    </row>
    <row r="218" spans="1:4" x14ac:dyDescent="0.25">
      <c r="A218" s="25" t="s">
        <v>35</v>
      </c>
      <c r="B218" s="279">
        <v>26.72364602</v>
      </c>
      <c r="C218" s="279">
        <v>93.647666470000004</v>
      </c>
      <c r="D218" s="96">
        <f t="shared" si="3"/>
        <v>-66.92402045</v>
      </c>
    </row>
    <row r="219" spans="1:4" x14ac:dyDescent="0.25">
      <c r="A219" s="25" t="s">
        <v>229</v>
      </c>
      <c r="B219" s="279">
        <v>1.70383554</v>
      </c>
      <c r="C219" s="279">
        <v>69.734565119999999</v>
      </c>
      <c r="D219" s="96">
        <f t="shared" si="3"/>
        <v>-68.030729579999999</v>
      </c>
    </row>
    <row r="220" spans="1:4" x14ac:dyDescent="0.25">
      <c r="A220" s="25" t="s">
        <v>235</v>
      </c>
      <c r="B220" s="279">
        <v>0.33121021</v>
      </c>
      <c r="C220" s="279">
        <v>74.650599700000001</v>
      </c>
      <c r="D220" s="96">
        <f t="shared" si="3"/>
        <v>-74.319389490000006</v>
      </c>
    </row>
    <row r="221" spans="1:4" x14ac:dyDescent="0.25">
      <c r="A221" s="25" t="s">
        <v>204</v>
      </c>
      <c r="B221" s="279">
        <v>1.38701958</v>
      </c>
      <c r="C221" s="279">
        <v>76.458994750000002</v>
      </c>
      <c r="D221" s="96">
        <f t="shared" si="3"/>
        <v>-75.071975170000002</v>
      </c>
    </row>
    <row r="222" spans="1:4" x14ac:dyDescent="0.25">
      <c r="A222" s="25" t="s">
        <v>212</v>
      </c>
      <c r="B222" s="279">
        <v>2.7487596299999999</v>
      </c>
      <c r="C222" s="279">
        <v>80.074130249999996</v>
      </c>
      <c r="D222" s="96">
        <f t="shared" si="3"/>
        <v>-77.325370620000001</v>
      </c>
    </row>
    <row r="223" spans="1:4" x14ac:dyDescent="0.25">
      <c r="A223" s="25" t="s">
        <v>135</v>
      </c>
      <c r="B223" s="279">
        <v>0.71992308999999999</v>
      </c>
      <c r="C223" s="279">
        <v>78.610679000000005</v>
      </c>
      <c r="D223" s="96">
        <f t="shared" si="3"/>
        <v>-77.89075591000001</v>
      </c>
    </row>
    <row r="224" spans="1:4" x14ac:dyDescent="0.25">
      <c r="A224" s="25" t="s">
        <v>134</v>
      </c>
      <c r="B224" s="279">
        <v>0.19378239000000003</v>
      </c>
      <c r="C224" s="279">
        <v>78.433804330000001</v>
      </c>
      <c r="D224" s="96">
        <f t="shared" si="3"/>
        <v>-78.240021940000005</v>
      </c>
    </row>
    <row r="225" spans="1:4" x14ac:dyDescent="0.25">
      <c r="A225" s="25" t="s">
        <v>216</v>
      </c>
      <c r="B225" s="279">
        <v>15.484760529999999</v>
      </c>
      <c r="C225" s="279">
        <v>97.808208629999996</v>
      </c>
      <c r="D225" s="96">
        <f t="shared" si="3"/>
        <v>-82.323448099999993</v>
      </c>
    </row>
    <row r="226" spans="1:4" x14ac:dyDescent="0.25">
      <c r="A226" s="25" t="s">
        <v>33</v>
      </c>
      <c r="B226" s="279">
        <v>26.189331790000001</v>
      </c>
      <c r="C226" s="279">
        <v>110.72472895999999</v>
      </c>
      <c r="D226" s="96">
        <f t="shared" si="3"/>
        <v>-84.535397169999996</v>
      </c>
    </row>
    <row r="227" spans="1:4" x14ac:dyDescent="0.25">
      <c r="A227" s="25" t="s">
        <v>20</v>
      </c>
      <c r="B227" s="279">
        <v>29.436037500000001</v>
      </c>
      <c r="C227" s="279">
        <v>115.34190629000001</v>
      </c>
      <c r="D227" s="96">
        <f t="shared" si="3"/>
        <v>-85.905868790000014</v>
      </c>
    </row>
    <row r="228" spans="1:4" x14ac:dyDescent="0.25">
      <c r="A228" s="25" t="s">
        <v>108</v>
      </c>
      <c r="B228" s="279">
        <v>18.137594030000002</v>
      </c>
      <c r="C228" s="279">
        <v>106.31262796999999</v>
      </c>
      <c r="D228" s="96">
        <f t="shared" si="3"/>
        <v>-88.175033939999992</v>
      </c>
    </row>
    <row r="229" spans="1:4" x14ac:dyDescent="0.25">
      <c r="A229" s="25" t="s">
        <v>196</v>
      </c>
      <c r="B229" s="279">
        <v>6.2401614299999997</v>
      </c>
      <c r="C229" s="279">
        <v>97.632285049999993</v>
      </c>
      <c r="D229" s="96">
        <f t="shared" si="3"/>
        <v>-91.392123619999992</v>
      </c>
    </row>
    <row r="230" spans="1:4" x14ac:dyDescent="0.25">
      <c r="A230" s="25" t="s">
        <v>210</v>
      </c>
      <c r="B230" s="279">
        <v>0.69689081000000008</v>
      </c>
      <c r="C230" s="279">
        <v>92.301908069999996</v>
      </c>
      <c r="D230" s="96">
        <f t="shared" si="3"/>
        <v>-91.605017259999997</v>
      </c>
    </row>
    <row r="231" spans="1:4" x14ac:dyDescent="0.25">
      <c r="A231" s="25" t="s">
        <v>211</v>
      </c>
      <c r="B231" s="279">
        <v>3.1528571899999998</v>
      </c>
      <c r="C231" s="279">
        <v>100.17511793999999</v>
      </c>
      <c r="D231" s="96">
        <f t="shared" si="3"/>
        <v>-97.022260749999987</v>
      </c>
    </row>
    <row r="232" spans="1:4" x14ac:dyDescent="0.25">
      <c r="A232" s="25" t="s">
        <v>175</v>
      </c>
      <c r="B232" s="279">
        <v>19.85430646</v>
      </c>
      <c r="C232" s="279">
        <v>118.25822027</v>
      </c>
      <c r="D232" s="96">
        <f t="shared" si="3"/>
        <v>-98.403913809999992</v>
      </c>
    </row>
    <row r="233" spans="1:4" x14ac:dyDescent="0.25">
      <c r="A233" s="25" t="s">
        <v>220</v>
      </c>
      <c r="B233" s="279">
        <v>12.580858019999999</v>
      </c>
      <c r="C233" s="279">
        <v>112.49826656</v>
      </c>
      <c r="D233" s="96">
        <f t="shared" si="3"/>
        <v>-99.917408540000011</v>
      </c>
    </row>
    <row r="234" spans="1:4" x14ac:dyDescent="0.25">
      <c r="A234" s="25" t="s">
        <v>250</v>
      </c>
      <c r="B234" s="279">
        <v>8.0060586300000001</v>
      </c>
      <c r="C234" s="279">
        <v>114.25881755</v>
      </c>
      <c r="D234" s="96">
        <f t="shared" si="3"/>
        <v>-106.25275892000001</v>
      </c>
    </row>
    <row r="235" spans="1:4" x14ac:dyDescent="0.25">
      <c r="A235" s="25" t="s">
        <v>107</v>
      </c>
      <c r="B235" s="279">
        <v>0.25187744000000001</v>
      </c>
      <c r="C235" s="279">
        <v>107.74391104999999</v>
      </c>
      <c r="D235" s="96">
        <f t="shared" si="3"/>
        <v>-107.49203360999999</v>
      </c>
    </row>
    <row r="236" spans="1:4" x14ac:dyDescent="0.25">
      <c r="A236" s="25" t="s">
        <v>129</v>
      </c>
      <c r="B236" s="279">
        <v>82.681815439999994</v>
      </c>
      <c r="C236" s="279">
        <v>196.94590718999999</v>
      </c>
      <c r="D236" s="96">
        <f t="shared" si="3"/>
        <v>-114.26409174999999</v>
      </c>
    </row>
    <row r="237" spans="1:4" x14ac:dyDescent="0.25">
      <c r="A237" s="25" t="s">
        <v>209</v>
      </c>
      <c r="B237" s="279">
        <v>6.0141923400000001</v>
      </c>
      <c r="C237" s="279">
        <v>128.78288864000001</v>
      </c>
      <c r="D237" s="96">
        <f t="shared" si="3"/>
        <v>-122.76869630000002</v>
      </c>
    </row>
    <row r="238" spans="1:4" x14ac:dyDescent="0.25">
      <c r="A238" s="25" t="s">
        <v>13</v>
      </c>
      <c r="B238" s="279">
        <v>0</v>
      </c>
      <c r="C238" s="279">
        <v>125.86763866</v>
      </c>
      <c r="D238" s="96">
        <f t="shared" si="3"/>
        <v>-125.86763866</v>
      </c>
    </row>
    <row r="239" spans="1:4" x14ac:dyDescent="0.25">
      <c r="A239" s="25" t="s">
        <v>16</v>
      </c>
      <c r="B239" s="279">
        <v>1.5550399999999999E-2</v>
      </c>
      <c r="C239" s="279">
        <v>138.73828087000001</v>
      </c>
      <c r="D239" s="96">
        <f t="shared" si="3"/>
        <v>-138.72273047000002</v>
      </c>
    </row>
    <row r="240" spans="1:4" x14ac:dyDescent="0.25">
      <c r="A240" s="25" t="s">
        <v>37</v>
      </c>
      <c r="B240" s="279">
        <v>38.499202409999995</v>
      </c>
      <c r="C240" s="279">
        <v>200.09915113</v>
      </c>
      <c r="D240" s="96">
        <f t="shared" si="3"/>
        <v>-161.59994871999999</v>
      </c>
    </row>
    <row r="241" spans="1:4" x14ac:dyDescent="0.25">
      <c r="A241" s="25" t="s">
        <v>26</v>
      </c>
      <c r="B241" s="279">
        <v>3.4924552999999996</v>
      </c>
      <c r="C241" s="279">
        <v>169.14547180000002</v>
      </c>
      <c r="D241" s="96">
        <f t="shared" si="3"/>
        <v>-165.65301650000004</v>
      </c>
    </row>
    <row r="242" spans="1:4" x14ac:dyDescent="0.25">
      <c r="A242" s="25" t="s">
        <v>157</v>
      </c>
      <c r="B242" s="279">
        <v>0.47611199999999998</v>
      </c>
      <c r="C242" s="279">
        <v>171.9796604</v>
      </c>
      <c r="D242" s="96">
        <f t="shared" si="3"/>
        <v>-171.5035484</v>
      </c>
    </row>
    <row r="243" spans="1:4" x14ac:dyDescent="0.25">
      <c r="A243" s="25" t="s">
        <v>160</v>
      </c>
      <c r="B243" s="279">
        <v>35.068959299999996</v>
      </c>
      <c r="C243" s="279">
        <v>230.83143233000001</v>
      </c>
      <c r="D243" s="96">
        <f t="shared" si="3"/>
        <v>-195.76247303000002</v>
      </c>
    </row>
    <row r="244" spans="1:4" x14ac:dyDescent="0.25">
      <c r="A244" s="25" t="s">
        <v>105</v>
      </c>
      <c r="B244" s="279">
        <v>1.4350991100000001</v>
      </c>
      <c r="C244" s="279">
        <v>199.59895365</v>
      </c>
      <c r="D244" s="96">
        <f t="shared" si="3"/>
        <v>-198.16385453999999</v>
      </c>
    </row>
    <row r="245" spans="1:4" x14ac:dyDescent="0.25">
      <c r="A245" s="25" t="s">
        <v>217</v>
      </c>
      <c r="B245" s="279">
        <v>3.78899264</v>
      </c>
      <c r="C245" s="279">
        <v>234.22832281999999</v>
      </c>
      <c r="D245" s="96">
        <f t="shared" si="3"/>
        <v>-230.43933017999998</v>
      </c>
    </row>
    <row r="246" spans="1:4" x14ac:dyDescent="0.25">
      <c r="A246" s="25" t="s">
        <v>97</v>
      </c>
      <c r="B246" s="279">
        <v>0.13141959</v>
      </c>
      <c r="C246" s="279">
        <v>246.90240771000001</v>
      </c>
      <c r="D246" s="96">
        <f t="shared" si="3"/>
        <v>-246.77098812</v>
      </c>
    </row>
    <row r="247" spans="1:4" x14ac:dyDescent="0.25">
      <c r="A247" s="25" t="s">
        <v>189</v>
      </c>
      <c r="B247" s="279">
        <v>32.112816219999999</v>
      </c>
      <c r="C247" s="279">
        <v>288.51731575000002</v>
      </c>
      <c r="D247" s="96">
        <f t="shared" si="3"/>
        <v>-256.40449953000001</v>
      </c>
    </row>
    <row r="248" spans="1:4" x14ac:dyDescent="0.25">
      <c r="A248" s="25" t="s">
        <v>184</v>
      </c>
      <c r="B248" s="279">
        <v>28.73786904</v>
      </c>
      <c r="C248" s="279">
        <v>293.62291516000005</v>
      </c>
      <c r="D248" s="96">
        <f t="shared" si="3"/>
        <v>-264.88504612000003</v>
      </c>
    </row>
    <row r="249" spans="1:4" x14ac:dyDescent="0.25">
      <c r="A249" s="25" t="s">
        <v>68</v>
      </c>
      <c r="B249" s="279">
        <v>0</v>
      </c>
      <c r="C249" s="279">
        <v>315.74259682999997</v>
      </c>
      <c r="D249" s="96">
        <f t="shared" si="3"/>
        <v>-315.74259682999997</v>
      </c>
    </row>
    <row r="250" spans="1:4" x14ac:dyDescent="0.25">
      <c r="A250" s="25" t="s">
        <v>218</v>
      </c>
      <c r="B250" s="279">
        <v>45.729558670000003</v>
      </c>
      <c r="C250" s="279">
        <v>380.78726102999997</v>
      </c>
      <c r="D250" s="96">
        <f t="shared" si="3"/>
        <v>-335.05770235999995</v>
      </c>
    </row>
    <row r="251" spans="1:4" x14ac:dyDescent="0.25">
      <c r="A251" s="25" t="s">
        <v>80</v>
      </c>
      <c r="B251" s="279">
        <v>397.73032144999996</v>
      </c>
      <c r="C251" s="279">
        <v>1224.69907289</v>
      </c>
      <c r="D251" s="96">
        <f t="shared" si="3"/>
        <v>-826.96875144000001</v>
      </c>
    </row>
    <row r="252" spans="1:4" ht="13" x14ac:dyDescent="0.3">
      <c r="A252" s="55" t="s">
        <v>262</v>
      </c>
      <c r="B252" s="79">
        <f>SUBTOTAL(109,B3:B251)</f>
        <v>6119.2914759699979</v>
      </c>
      <c r="C252" s="79">
        <f>SUBTOTAL(109,C3:C251)</f>
        <v>10033.465381125001</v>
      </c>
      <c r="D252" s="98">
        <f t="shared" si="3"/>
        <v>-3914.173905155003</v>
      </c>
    </row>
  </sheetData>
  <sortState xmlns:xlrd2="http://schemas.microsoft.com/office/spreadsheetml/2017/richdata2" ref="A3:D251">
    <sortCondition descending="1" ref="C3:C251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49"/>
  <sheetViews>
    <sheetView zoomScaleNormal="100" workbookViewId="0">
      <selection activeCell="K9" sqref="K9"/>
    </sheetView>
  </sheetViews>
  <sheetFormatPr defaultColWidth="9.1796875" defaultRowHeight="12.5" x14ac:dyDescent="0.25"/>
  <cols>
    <col min="1" max="1" width="27.36328125" style="4" customWidth="1"/>
    <col min="2" max="2" width="14.90625" style="4" bestFit="1" customWidth="1"/>
    <col min="3" max="3" width="13.36328125" style="44" customWidth="1"/>
    <col min="4" max="4" width="14.90625" style="4" bestFit="1" customWidth="1"/>
    <col min="5" max="5" width="13.36328125" style="44" customWidth="1"/>
    <col min="6" max="6" width="17.90625" style="4" bestFit="1" customWidth="1"/>
    <col min="7" max="7" width="13.36328125" style="44" customWidth="1"/>
    <col min="8" max="8" width="13.36328125" style="4" customWidth="1"/>
    <col min="9" max="9" width="14.26953125" style="4" bestFit="1" customWidth="1"/>
    <col min="10" max="11" width="9.1796875" style="4"/>
    <col min="12" max="12" width="11.6328125" style="4" bestFit="1" customWidth="1"/>
    <col min="13" max="16384" width="9.1796875" style="4"/>
  </cols>
  <sheetData>
    <row r="1" spans="1:18" ht="13" x14ac:dyDescent="0.3">
      <c r="A1" s="12" t="s">
        <v>840</v>
      </c>
      <c r="B1" s="12"/>
      <c r="C1" s="12"/>
      <c r="D1" s="81"/>
      <c r="K1" s="34" t="s">
        <v>313</v>
      </c>
      <c r="Q1" s="360"/>
      <c r="R1" s="360"/>
    </row>
    <row r="2" spans="1:18" ht="13" x14ac:dyDescent="0.3">
      <c r="A2" s="361" t="s">
        <v>292</v>
      </c>
      <c r="B2" s="363">
        <v>44958</v>
      </c>
      <c r="C2" s="363"/>
      <c r="D2" s="363">
        <v>45292</v>
      </c>
      <c r="E2" s="363"/>
      <c r="F2" s="363">
        <v>45323</v>
      </c>
      <c r="G2" s="363"/>
      <c r="H2" s="364" t="s">
        <v>293</v>
      </c>
      <c r="I2" s="350" t="s">
        <v>560</v>
      </c>
    </row>
    <row r="3" spans="1:18" ht="13" x14ac:dyDescent="0.3">
      <c r="A3" s="362"/>
      <c r="B3" s="82" t="s">
        <v>294</v>
      </c>
      <c r="C3" s="83" t="s">
        <v>295</v>
      </c>
      <c r="D3" s="82" t="s">
        <v>294</v>
      </c>
      <c r="E3" s="27" t="s">
        <v>295</v>
      </c>
      <c r="F3" s="82" t="s">
        <v>294</v>
      </c>
      <c r="G3" s="27" t="s">
        <v>295</v>
      </c>
      <c r="H3" s="365"/>
      <c r="I3" s="366"/>
    </row>
    <row r="4" spans="1:18" ht="14.5" customHeight="1" x14ac:dyDescent="0.25">
      <c r="A4" s="312" t="s">
        <v>296</v>
      </c>
      <c r="B4" s="312">
        <v>1436.0129655399999</v>
      </c>
      <c r="C4" s="28">
        <f t="shared" ref="C4:C35" si="0">(B4/$B$149)*100</f>
        <v>17.736617729062786</v>
      </c>
      <c r="D4" s="312">
        <v>1966.96408357</v>
      </c>
      <c r="E4" s="28">
        <f t="shared" ref="E4:E35" si="1">(D4/$D$149)*100</f>
        <v>16.440032469294202</v>
      </c>
      <c r="F4" s="312">
        <v>1659.0052251500001</v>
      </c>
      <c r="G4" s="28">
        <f t="shared" ref="G4:G35" si="2">(F4/$F$149)*100</f>
        <v>27.11106721529427</v>
      </c>
      <c r="H4" s="28">
        <f>((F4/D4)-1)*100</f>
        <v>-15.656557279940808</v>
      </c>
      <c r="I4" s="28">
        <f>((F4/B4)-1)*100</f>
        <v>15.528568680168298</v>
      </c>
    </row>
    <row r="5" spans="1:18" x14ac:dyDescent="0.25">
      <c r="A5" s="279" t="s">
        <v>353</v>
      </c>
      <c r="B5" s="279">
        <v>809.22672749000003</v>
      </c>
      <c r="C5" s="29">
        <f t="shared" si="0"/>
        <v>9.9949968879517037</v>
      </c>
      <c r="D5" s="279">
        <v>316.7837323</v>
      </c>
      <c r="E5" s="29">
        <f t="shared" si="1"/>
        <v>2.6477020542764089</v>
      </c>
      <c r="F5" s="279">
        <v>925.24514442999998</v>
      </c>
      <c r="G5" s="29">
        <f t="shared" si="2"/>
        <v>15.12013519969376</v>
      </c>
      <c r="H5" s="29">
        <f t="shared" ref="H5:H68" si="3">((F5/D5)-1)*100</f>
        <v>192.07470273561137</v>
      </c>
      <c r="I5" s="29">
        <f t="shared" ref="I5:I68" si="4">((F5/B5)-1)*100</f>
        <v>14.336948224616531</v>
      </c>
      <c r="J5" s="84"/>
    </row>
    <row r="6" spans="1:18" x14ac:dyDescent="0.25">
      <c r="A6" s="279" t="s">
        <v>346</v>
      </c>
      <c r="B6" s="279">
        <v>700.81884378999996</v>
      </c>
      <c r="C6" s="29">
        <f t="shared" si="0"/>
        <v>8.6560192894586763</v>
      </c>
      <c r="D6" s="279">
        <v>916.39564335</v>
      </c>
      <c r="E6" s="29">
        <f t="shared" si="1"/>
        <v>7.6593031144981758</v>
      </c>
      <c r="F6" s="279">
        <v>622.47994968</v>
      </c>
      <c r="G6" s="29">
        <f t="shared" si="2"/>
        <v>10.172418688085575</v>
      </c>
      <c r="H6" s="29">
        <f t="shared" si="3"/>
        <v>-32.073012983295527</v>
      </c>
      <c r="I6" s="29">
        <f t="shared" si="4"/>
        <v>-11.178194593961887</v>
      </c>
    </row>
    <row r="7" spans="1:18" x14ac:dyDescent="0.25">
      <c r="A7" s="279" t="s">
        <v>350</v>
      </c>
      <c r="B7" s="279">
        <v>463.82796851000001</v>
      </c>
      <c r="C7" s="29">
        <f t="shared" si="0"/>
        <v>5.7288754119403444</v>
      </c>
      <c r="D7" s="279">
        <v>426.83021217999999</v>
      </c>
      <c r="E7" s="29">
        <f t="shared" si="1"/>
        <v>3.5674787382894326</v>
      </c>
      <c r="F7" s="279">
        <v>429.11736337999997</v>
      </c>
      <c r="G7" s="29">
        <f t="shared" si="2"/>
        <v>7.0125334781830819</v>
      </c>
      <c r="H7" s="29">
        <f t="shared" si="3"/>
        <v>0.53584566760598307</v>
      </c>
      <c r="I7" s="29">
        <f t="shared" si="4"/>
        <v>-7.4835084312626314</v>
      </c>
    </row>
    <row r="8" spans="1:18" x14ac:dyDescent="0.25">
      <c r="A8" s="279" t="s">
        <v>344</v>
      </c>
      <c r="B8" s="279">
        <v>1243.9951776500002</v>
      </c>
      <c r="C8" s="29">
        <f t="shared" si="0"/>
        <v>15.364949657316313</v>
      </c>
      <c r="D8" s="279">
        <v>1778.8666614400001</v>
      </c>
      <c r="E8" s="29">
        <f t="shared" si="1"/>
        <v>14.867900190399094</v>
      </c>
      <c r="F8" s="279">
        <v>372.28424992000004</v>
      </c>
      <c r="G8" s="29">
        <f t="shared" si="2"/>
        <v>6.0837803098926138</v>
      </c>
      <c r="H8" s="29">
        <f t="shared" si="3"/>
        <v>-79.071829384972887</v>
      </c>
      <c r="I8" s="29">
        <f t="shared" si="4"/>
        <v>-70.073497340779667</v>
      </c>
    </row>
    <row r="9" spans="1:18" x14ac:dyDescent="0.25">
      <c r="A9" s="279" t="s">
        <v>348</v>
      </c>
      <c r="B9" s="279">
        <v>211.18667764</v>
      </c>
      <c r="C9" s="29">
        <f t="shared" si="0"/>
        <v>2.6084286567447115</v>
      </c>
      <c r="D9" s="279">
        <v>254.94461756999999</v>
      </c>
      <c r="E9" s="29">
        <f t="shared" si="1"/>
        <v>2.130846122576612</v>
      </c>
      <c r="F9" s="279">
        <v>361.92792213999996</v>
      </c>
      <c r="G9" s="29">
        <f t="shared" si="2"/>
        <v>5.914539674425769</v>
      </c>
      <c r="H9" s="29">
        <f t="shared" si="3"/>
        <v>41.963350938611455</v>
      </c>
      <c r="I9" s="29">
        <f t="shared" si="4"/>
        <v>71.378197803254182</v>
      </c>
    </row>
    <row r="10" spans="1:18" ht="12.5" customHeight="1" x14ac:dyDescent="0.25">
      <c r="A10" s="279" t="s">
        <v>347</v>
      </c>
      <c r="B10" s="279">
        <v>391.16107172000005</v>
      </c>
      <c r="C10" s="29">
        <f t="shared" si="0"/>
        <v>4.8313452357856859</v>
      </c>
      <c r="D10" s="279">
        <v>350.10394830000001</v>
      </c>
      <c r="E10" s="29">
        <f t="shared" si="1"/>
        <v>2.9261949039931547</v>
      </c>
      <c r="F10" s="279">
        <v>213.87772797</v>
      </c>
      <c r="G10" s="29">
        <f t="shared" si="2"/>
        <v>3.4951387560125511</v>
      </c>
      <c r="H10" s="29">
        <f t="shared" si="3"/>
        <v>-38.910221090471495</v>
      </c>
      <c r="I10" s="29">
        <f t="shared" si="4"/>
        <v>-45.322338179117828</v>
      </c>
    </row>
    <row r="11" spans="1:18" x14ac:dyDescent="0.25">
      <c r="A11" s="279" t="s">
        <v>352</v>
      </c>
      <c r="B11" s="279">
        <v>377.90569675</v>
      </c>
      <c r="C11" s="29">
        <f t="shared" si="0"/>
        <v>4.6676242079536925</v>
      </c>
      <c r="D11" s="279">
        <v>133.54713583</v>
      </c>
      <c r="E11" s="29">
        <f t="shared" si="1"/>
        <v>1.1161969186756171</v>
      </c>
      <c r="F11" s="279">
        <v>163.03731557</v>
      </c>
      <c r="G11" s="29">
        <f t="shared" si="2"/>
        <v>2.6643168773743708</v>
      </c>
      <c r="H11" s="29">
        <f t="shared" si="3"/>
        <v>22.082225542852374</v>
      </c>
      <c r="I11" s="29">
        <f t="shared" si="4"/>
        <v>-56.857671908064454</v>
      </c>
    </row>
    <row r="12" spans="1:18" x14ac:dyDescent="0.25">
      <c r="A12" s="279" t="s">
        <v>356</v>
      </c>
      <c r="B12" s="279">
        <v>81.539428360000002</v>
      </c>
      <c r="C12" s="29">
        <f t="shared" si="0"/>
        <v>1.0071174184167464</v>
      </c>
      <c r="D12" s="279">
        <v>108.27729409</v>
      </c>
      <c r="E12" s="29">
        <f t="shared" si="1"/>
        <v>0.90498969726793588</v>
      </c>
      <c r="F12" s="279">
        <v>154.76061534999999</v>
      </c>
      <c r="G12" s="29">
        <f t="shared" si="2"/>
        <v>2.5290610188733993</v>
      </c>
      <c r="H12" s="29">
        <f t="shared" si="3"/>
        <v>42.929888164145559</v>
      </c>
      <c r="I12" s="29">
        <f t="shared" si="4"/>
        <v>89.798504187109799</v>
      </c>
    </row>
    <row r="13" spans="1:18" x14ac:dyDescent="0.25">
      <c r="A13" s="279" t="s">
        <v>359</v>
      </c>
      <c r="B13" s="279">
        <v>92.457936970000006</v>
      </c>
      <c r="C13" s="29">
        <f t="shared" si="0"/>
        <v>1.1419751237677755</v>
      </c>
      <c r="D13" s="279">
        <v>69.612930860000006</v>
      </c>
      <c r="E13" s="29">
        <f t="shared" si="1"/>
        <v>0.58183006653786951</v>
      </c>
      <c r="F13" s="279">
        <v>119.13693407</v>
      </c>
      <c r="G13" s="29">
        <f t="shared" si="2"/>
        <v>1.946907326409304</v>
      </c>
      <c r="H13" s="29">
        <f t="shared" si="3"/>
        <v>71.141959687918813</v>
      </c>
      <c r="I13" s="29">
        <f t="shared" si="4"/>
        <v>28.855280546284057</v>
      </c>
    </row>
    <row r="14" spans="1:18" x14ac:dyDescent="0.25">
      <c r="A14" s="279" t="s">
        <v>375</v>
      </c>
      <c r="B14" s="279">
        <v>0.33133857999999999</v>
      </c>
      <c r="C14" s="29">
        <f t="shared" si="0"/>
        <v>4.0924600775735752E-3</v>
      </c>
      <c r="D14" s="279">
        <v>824.43278459999999</v>
      </c>
      <c r="E14" s="29">
        <f t="shared" si="1"/>
        <v>6.8906706842226315</v>
      </c>
      <c r="F14" s="279">
        <v>107.29486274999999</v>
      </c>
      <c r="G14" s="29">
        <f t="shared" si="2"/>
        <v>1.7533870248106154</v>
      </c>
      <c r="H14" s="29">
        <f t="shared" si="3"/>
        <v>-86.985614260590381</v>
      </c>
      <c r="I14" s="29">
        <f t="shared" si="4"/>
        <v>32282.242584005762</v>
      </c>
    </row>
    <row r="15" spans="1:18" x14ac:dyDescent="0.25">
      <c r="A15" s="279" t="s">
        <v>357</v>
      </c>
      <c r="B15" s="279">
        <v>37.012627889999997</v>
      </c>
      <c r="C15" s="29">
        <f t="shared" si="0"/>
        <v>0.45715383341689719</v>
      </c>
      <c r="D15" s="279">
        <v>74.761086000000006</v>
      </c>
      <c r="E15" s="29">
        <f t="shared" si="1"/>
        <v>0.62485873104960354</v>
      </c>
      <c r="F15" s="279">
        <v>87.58799922</v>
      </c>
      <c r="G15" s="29">
        <f t="shared" si="2"/>
        <v>1.4313421670458337</v>
      </c>
      <c r="H15" s="29">
        <f t="shared" si="3"/>
        <v>17.15720558152405</v>
      </c>
      <c r="I15" s="29">
        <f t="shared" si="4"/>
        <v>136.64355711328554</v>
      </c>
      <c r="J15" s="85"/>
    </row>
    <row r="16" spans="1:18" x14ac:dyDescent="0.25">
      <c r="A16" s="279" t="s">
        <v>360</v>
      </c>
      <c r="B16" s="279">
        <v>78.729723150000012</v>
      </c>
      <c r="C16" s="29">
        <f t="shared" si="0"/>
        <v>0.97241392448110076</v>
      </c>
      <c r="D16" s="279">
        <v>87.262314579999995</v>
      </c>
      <c r="E16" s="29">
        <f t="shared" si="1"/>
        <v>0.72934493162539271</v>
      </c>
      <c r="F16" s="279">
        <v>85.196648109999998</v>
      </c>
      <c r="G16" s="29">
        <f t="shared" si="2"/>
        <v>1.3922632782661333</v>
      </c>
      <c r="H16" s="29">
        <f t="shared" si="3"/>
        <v>-2.3671919315253143</v>
      </c>
      <c r="I16" s="29">
        <f t="shared" si="4"/>
        <v>8.2140831966077918</v>
      </c>
    </row>
    <row r="17" spans="1:9" x14ac:dyDescent="0.25">
      <c r="A17" s="279" t="s">
        <v>406</v>
      </c>
      <c r="B17" s="279">
        <v>9.5824389999999995E-2</v>
      </c>
      <c r="C17" s="29">
        <f t="shared" si="0"/>
        <v>1.183555173480977E-3</v>
      </c>
      <c r="D17" s="279">
        <v>205.11378702000002</v>
      </c>
      <c r="E17" s="29">
        <f t="shared" si="1"/>
        <v>1.7143563254029752</v>
      </c>
      <c r="F17" s="279">
        <v>71.693255629999996</v>
      </c>
      <c r="G17" s="29">
        <f t="shared" si="2"/>
        <v>1.1715940629978818</v>
      </c>
      <c r="H17" s="29">
        <f t="shared" si="3"/>
        <v>-65.047081099911921</v>
      </c>
      <c r="I17" s="29">
        <f t="shared" si="4"/>
        <v>74717.335784762094</v>
      </c>
    </row>
    <row r="18" spans="1:9" x14ac:dyDescent="0.25">
      <c r="A18" s="279" t="s">
        <v>358</v>
      </c>
      <c r="B18" s="279">
        <v>60.239466970000002</v>
      </c>
      <c r="C18" s="29">
        <f t="shared" si="0"/>
        <v>0.74403534194248389</v>
      </c>
      <c r="D18" s="279">
        <v>194.63375188000001</v>
      </c>
      <c r="E18" s="29">
        <f t="shared" si="1"/>
        <v>1.6267634103009174</v>
      </c>
      <c r="F18" s="279">
        <v>69.70220076999999</v>
      </c>
      <c r="G18" s="29">
        <f t="shared" si="2"/>
        <v>1.139056719944054</v>
      </c>
      <c r="H18" s="29">
        <f t="shared" si="3"/>
        <v>-64.188019756730384</v>
      </c>
      <c r="I18" s="29">
        <f t="shared" si="4"/>
        <v>15.708528438195746</v>
      </c>
    </row>
    <row r="19" spans="1:9" x14ac:dyDescent="0.25">
      <c r="A19" s="313" t="s">
        <v>530</v>
      </c>
      <c r="B19" s="279">
        <v>0</v>
      </c>
      <c r="C19" s="29">
        <f t="shared" si="0"/>
        <v>0</v>
      </c>
      <c r="D19" s="279">
        <v>0.67297600000000002</v>
      </c>
      <c r="E19" s="29">
        <f t="shared" si="1"/>
        <v>5.6247835857659682E-3</v>
      </c>
      <c r="F19" s="279">
        <v>68.695594889999995</v>
      </c>
      <c r="G19" s="29">
        <f t="shared" si="2"/>
        <v>1.1226070070327987</v>
      </c>
      <c r="H19" s="29">
        <f t="shared" si="3"/>
        <v>10107.733246059293</v>
      </c>
      <c r="I19" s="29" t="s">
        <v>314</v>
      </c>
    </row>
    <row r="20" spans="1:9" x14ac:dyDescent="0.25">
      <c r="A20" s="279" t="s">
        <v>362</v>
      </c>
      <c r="B20" s="279">
        <v>139.27867212999999</v>
      </c>
      <c r="C20" s="29">
        <f t="shared" si="0"/>
        <v>1.7202717695883298</v>
      </c>
      <c r="D20" s="279">
        <v>117.25455554000001</v>
      </c>
      <c r="E20" s="29">
        <f t="shared" si="1"/>
        <v>0.98002231782065941</v>
      </c>
      <c r="F20" s="279">
        <v>57.809708010000001</v>
      </c>
      <c r="G20" s="29">
        <f t="shared" si="2"/>
        <v>0.94471244321363657</v>
      </c>
      <c r="H20" s="29">
        <f t="shared" si="3"/>
        <v>-50.697260550973731</v>
      </c>
      <c r="I20" s="29">
        <f t="shared" si="4"/>
        <v>-58.493495719113731</v>
      </c>
    </row>
    <row r="21" spans="1:9" x14ac:dyDescent="0.25">
      <c r="A21" s="279" t="s">
        <v>355</v>
      </c>
      <c r="B21" s="279">
        <v>134.14416470999998</v>
      </c>
      <c r="C21" s="29">
        <f t="shared" si="0"/>
        <v>1.656853961030222</v>
      </c>
      <c r="D21" s="279">
        <v>30.834787469999998</v>
      </c>
      <c r="E21" s="29">
        <f t="shared" si="1"/>
        <v>0.25771945274695995</v>
      </c>
      <c r="F21" s="279">
        <v>47.952782069999998</v>
      </c>
      <c r="G21" s="29">
        <f t="shared" si="2"/>
        <v>0.78363291335781238</v>
      </c>
      <c r="H21" s="29">
        <f t="shared" si="3"/>
        <v>55.515202161372315</v>
      </c>
      <c r="I21" s="29">
        <f t="shared" si="4"/>
        <v>-64.252800579386445</v>
      </c>
    </row>
    <row r="22" spans="1:9" x14ac:dyDescent="0.25">
      <c r="A22" s="279" t="s">
        <v>345</v>
      </c>
      <c r="B22" s="279">
        <v>1076.6699309200001</v>
      </c>
      <c r="C22" s="29">
        <f t="shared" si="0"/>
        <v>13.298266410793454</v>
      </c>
      <c r="D22" s="279">
        <v>3469.5940716199998</v>
      </c>
      <c r="E22" s="29">
        <f t="shared" si="1"/>
        <v>28.999125947016068</v>
      </c>
      <c r="F22" s="279">
        <v>41.353647029999998</v>
      </c>
      <c r="G22" s="29">
        <f t="shared" si="2"/>
        <v>0.67579142442213558</v>
      </c>
      <c r="H22" s="29">
        <f t="shared" si="3"/>
        <v>-98.808112817339136</v>
      </c>
      <c r="I22" s="29">
        <f t="shared" si="4"/>
        <v>-96.159115635869583</v>
      </c>
    </row>
    <row r="23" spans="1:9" x14ac:dyDescent="0.25">
      <c r="A23" s="279" t="s">
        <v>365</v>
      </c>
      <c r="B23" s="279">
        <v>14.802335859999999</v>
      </c>
      <c r="C23" s="29">
        <f t="shared" si="0"/>
        <v>0.18282799594869309</v>
      </c>
      <c r="D23" s="279">
        <v>29.029481280000002</v>
      </c>
      <c r="E23" s="29">
        <f t="shared" si="1"/>
        <v>0.24263056900549865</v>
      </c>
      <c r="F23" s="279">
        <v>40.862544440000001</v>
      </c>
      <c r="G23" s="29">
        <f t="shared" si="2"/>
        <v>0.6677659431727373</v>
      </c>
      <c r="H23" s="29">
        <f t="shared" si="3"/>
        <v>40.762227357305349</v>
      </c>
      <c r="I23" s="29">
        <f t="shared" si="4"/>
        <v>176.05470397697081</v>
      </c>
    </row>
    <row r="24" spans="1:9" x14ac:dyDescent="0.25">
      <c r="A24" s="279" t="s">
        <v>351</v>
      </c>
      <c r="B24" s="279">
        <v>120.64059515999999</v>
      </c>
      <c r="C24" s="29">
        <f t="shared" si="0"/>
        <v>1.4900674090744757</v>
      </c>
      <c r="D24" s="279">
        <v>2.3635089700000003</v>
      </c>
      <c r="E24" s="29">
        <f t="shared" si="1"/>
        <v>1.9754384196860854E-2</v>
      </c>
      <c r="F24" s="279">
        <v>39.903184150000001</v>
      </c>
      <c r="G24" s="29">
        <f t="shared" si="2"/>
        <v>0.65208830641091065</v>
      </c>
      <c r="H24" s="29">
        <f t="shared" si="3"/>
        <v>1588.3026320818235</v>
      </c>
      <c r="I24" s="29">
        <f t="shared" si="4"/>
        <v>-66.923916367390035</v>
      </c>
    </row>
    <row r="25" spans="1:9" x14ac:dyDescent="0.25">
      <c r="A25" s="279" t="s">
        <v>372</v>
      </c>
      <c r="B25" s="279">
        <v>15.59165907</v>
      </c>
      <c r="C25" s="29">
        <f t="shared" si="0"/>
        <v>0.19257715864875424</v>
      </c>
      <c r="D25" s="279">
        <v>91.480675879999993</v>
      </c>
      <c r="E25" s="29">
        <f t="shared" si="1"/>
        <v>0.76460230989604483</v>
      </c>
      <c r="F25" s="279">
        <v>37.002655770000004</v>
      </c>
      <c r="G25" s="29">
        <f t="shared" si="2"/>
        <v>0.60468856427752549</v>
      </c>
      <c r="H25" s="29">
        <f t="shared" si="3"/>
        <v>-59.551396604744887</v>
      </c>
      <c r="I25" s="29">
        <f t="shared" si="4"/>
        <v>137.32340223624453</v>
      </c>
    </row>
    <row r="26" spans="1:9" x14ac:dyDescent="0.25">
      <c r="A26" s="279" t="s">
        <v>361</v>
      </c>
      <c r="B26" s="279">
        <v>29.302116600000002</v>
      </c>
      <c r="C26" s="29">
        <f t="shared" si="0"/>
        <v>0.36191904478466097</v>
      </c>
      <c r="D26" s="279">
        <v>57.803690719999999</v>
      </c>
      <c r="E26" s="29">
        <f t="shared" si="1"/>
        <v>0.48312755693895265</v>
      </c>
      <c r="F26" s="279">
        <v>31.741171739999999</v>
      </c>
      <c r="G26" s="29">
        <f t="shared" si="2"/>
        <v>0.518706648713257</v>
      </c>
      <c r="H26" s="29">
        <f t="shared" si="3"/>
        <v>-45.087984271188418</v>
      </c>
      <c r="I26" s="29">
        <f t="shared" si="4"/>
        <v>8.3238189694460516</v>
      </c>
    </row>
    <row r="27" spans="1:9" x14ac:dyDescent="0.25">
      <c r="A27" s="279" t="s">
        <v>369</v>
      </c>
      <c r="B27" s="279">
        <v>3.4871926900000001</v>
      </c>
      <c r="C27" s="29">
        <f t="shared" si="0"/>
        <v>4.3071340701198772E-2</v>
      </c>
      <c r="D27" s="279">
        <v>12.697594789999998</v>
      </c>
      <c r="E27" s="29">
        <f t="shared" si="1"/>
        <v>0.10612744400023101</v>
      </c>
      <c r="F27" s="279">
        <v>26.653701809999998</v>
      </c>
      <c r="G27" s="29">
        <f t="shared" si="2"/>
        <v>0.43556843001623768</v>
      </c>
      <c r="H27" s="29">
        <f t="shared" si="3"/>
        <v>109.91142220880401</v>
      </c>
      <c r="I27" s="29">
        <f t="shared" si="4"/>
        <v>664.33120218544616</v>
      </c>
    </row>
    <row r="28" spans="1:9" x14ac:dyDescent="0.25">
      <c r="A28" s="279" t="s">
        <v>379</v>
      </c>
      <c r="B28" s="279">
        <v>211.38271927000002</v>
      </c>
      <c r="C28" s="29">
        <f t="shared" si="0"/>
        <v>2.6108500244716981</v>
      </c>
      <c r="D28" s="279">
        <v>10.8644292</v>
      </c>
      <c r="E28" s="29">
        <f t="shared" si="1"/>
        <v>9.0805709316344838E-2</v>
      </c>
      <c r="F28" s="279">
        <v>24.119970949999999</v>
      </c>
      <c r="G28" s="29">
        <f t="shared" si="2"/>
        <v>0.39416280536263576</v>
      </c>
      <c r="H28" s="29">
        <f t="shared" si="3"/>
        <v>122.008634839279</v>
      </c>
      <c r="I28" s="29">
        <f t="shared" si="4"/>
        <v>-88.589431040864099</v>
      </c>
    </row>
    <row r="29" spans="1:9" x14ac:dyDescent="0.25">
      <c r="A29" s="279" t="s">
        <v>363</v>
      </c>
      <c r="B29" s="279">
        <v>32.129190579999999</v>
      </c>
      <c r="C29" s="29">
        <f t="shared" si="0"/>
        <v>0.39683706549778475</v>
      </c>
      <c r="D29" s="279">
        <v>25.878675190000003</v>
      </c>
      <c r="E29" s="29">
        <f t="shared" si="1"/>
        <v>0.21629589677801436</v>
      </c>
      <c r="F29" s="279">
        <v>23.073848959999999</v>
      </c>
      <c r="G29" s="29">
        <f t="shared" si="2"/>
        <v>0.37706732961829442</v>
      </c>
      <c r="H29" s="29">
        <f t="shared" si="3"/>
        <v>-10.838368693169576</v>
      </c>
      <c r="I29" s="29">
        <f t="shared" si="4"/>
        <v>-28.184157324015601</v>
      </c>
    </row>
    <row r="30" spans="1:9" x14ac:dyDescent="0.25">
      <c r="A30" s="279" t="s">
        <v>299</v>
      </c>
      <c r="B30" s="279">
        <v>1.11713496</v>
      </c>
      <c r="C30" s="29">
        <f t="shared" si="0"/>
        <v>1.3798061864880791E-2</v>
      </c>
      <c r="D30" s="279">
        <v>0.92749482999999999</v>
      </c>
      <c r="E30" s="29">
        <f t="shared" si="1"/>
        <v>7.7520709440853713E-3</v>
      </c>
      <c r="F30" s="279">
        <v>21.601266819999999</v>
      </c>
      <c r="G30" s="29">
        <f t="shared" si="2"/>
        <v>0.35300274394227754</v>
      </c>
      <c r="H30" s="29">
        <f t="shared" si="3"/>
        <v>2228.9905367990032</v>
      </c>
      <c r="I30" s="29">
        <f t="shared" si="4"/>
        <v>1833.630903467563</v>
      </c>
    </row>
    <row r="31" spans="1:9" x14ac:dyDescent="0.25">
      <c r="A31" s="279" t="s">
        <v>402</v>
      </c>
      <c r="B31" s="279">
        <v>19.15650467</v>
      </c>
      <c r="C31" s="29">
        <f t="shared" si="0"/>
        <v>0.23660761323908239</v>
      </c>
      <c r="D31" s="279">
        <v>3.1531476600000001</v>
      </c>
      <c r="E31" s="29">
        <f t="shared" si="1"/>
        <v>2.6354243244134073E-2</v>
      </c>
      <c r="F31" s="279">
        <v>20.356779750000001</v>
      </c>
      <c r="G31" s="29">
        <f t="shared" si="2"/>
        <v>0.33266563343059485</v>
      </c>
      <c r="H31" s="29">
        <f t="shared" si="3"/>
        <v>545.60185392649828</v>
      </c>
      <c r="I31" s="29">
        <f t="shared" si="4"/>
        <v>6.2656267449441749</v>
      </c>
    </row>
    <row r="32" spans="1:9" x14ac:dyDescent="0.25">
      <c r="A32" s="279" t="s">
        <v>354</v>
      </c>
      <c r="B32" s="279">
        <v>32.629153170000002</v>
      </c>
      <c r="C32" s="29">
        <f t="shared" si="0"/>
        <v>0.40301225022832626</v>
      </c>
      <c r="D32" s="279">
        <v>0</v>
      </c>
      <c r="E32" s="29">
        <f t="shared" si="1"/>
        <v>0</v>
      </c>
      <c r="F32" s="279">
        <v>19.36144054</v>
      </c>
      <c r="G32" s="29">
        <f t="shared" si="2"/>
        <v>0.31640003774997355</v>
      </c>
      <c r="H32" s="29" t="s">
        <v>314</v>
      </c>
      <c r="I32" s="29">
        <f t="shared" si="4"/>
        <v>-40.662142106092546</v>
      </c>
    </row>
    <row r="33" spans="1:9" x14ac:dyDescent="0.25">
      <c r="A33" s="279" t="s">
        <v>297</v>
      </c>
      <c r="B33" s="279">
        <v>93.253830379999997</v>
      </c>
      <c r="C33" s="29">
        <f t="shared" si="0"/>
        <v>1.1518054369369479</v>
      </c>
      <c r="D33" s="279">
        <v>12.016445189999999</v>
      </c>
      <c r="E33" s="29">
        <f t="shared" si="1"/>
        <v>0.10043434485623322</v>
      </c>
      <c r="F33" s="279">
        <v>15.02940946</v>
      </c>
      <c r="G33" s="29">
        <f t="shared" si="2"/>
        <v>0.24560702033919066</v>
      </c>
      <c r="H33" s="29">
        <f t="shared" si="3"/>
        <v>25.073673805855414</v>
      </c>
      <c r="I33" s="29">
        <f t="shared" si="4"/>
        <v>-83.883332836027577</v>
      </c>
    </row>
    <row r="34" spans="1:9" x14ac:dyDescent="0.25">
      <c r="A34" s="279" t="s">
        <v>404</v>
      </c>
      <c r="B34" s="279">
        <v>1.06279071</v>
      </c>
      <c r="C34" s="29">
        <f t="shared" si="0"/>
        <v>1.3126840078481278E-2</v>
      </c>
      <c r="D34" s="279">
        <v>3.17315748</v>
      </c>
      <c r="E34" s="29">
        <f t="shared" si="1"/>
        <v>2.652148681164633E-2</v>
      </c>
      <c r="F34" s="279">
        <v>13.217916630000001</v>
      </c>
      <c r="G34" s="29">
        <f t="shared" si="2"/>
        <v>0.21600403709981403</v>
      </c>
      <c r="H34" s="29">
        <f t="shared" si="3"/>
        <v>316.55406998583635</v>
      </c>
      <c r="I34" s="29">
        <f t="shared" si="4"/>
        <v>1143.6989245041482</v>
      </c>
    </row>
    <row r="35" spans="1:9" x14ac:dyDescent="0.25">
      <c r="A35" s="279" t="s">
        <v>368</v>
      </c>
      <c r="B35" s="279">
        <v>21.934564949999999</v>
      </c>
      <c r="C35" s="29">
        <f t="shared" si="0"/>
        <v>0.27092025135382553</v>
      </c>
      <c r="D35" s="279">
        <v>18.932653289999998</v>
      </c>
      <c r="E35" s="29">
        <f t="shared" si="1"/>
        <v>0.15824052783545037</v>
      </c>
      <c r="F35" s="279">
        <v>13.13282974</v>
      </c>
      <c r="G35" s="29">
        <f t="shared" si="2"/>
        <v>0.21461356746237106</v>
      </c>
      <c r="H35" s="29">
        <f t="shared" si="3"/>
        <v>-30.633971166964724</v>
      </c>
      <c r="I35" s="29">
        <f t="shared" si="4"/>
        <v>-40.127238584688683</v>
      </c>
    </row>
    <row r="36" spans="1:9" x14ac:dyDescent="0.25">
      <c r="A36" s="279" t="s">
        <v>396</v>
      </c>
      <c r="B36" s="279">
        <v>2.2869422500000001</v>
      </c>
      <c r="C36" s="29">
        <f t="shared" ref="C36:C67" si="5">(B36/$B$149)*100</f>
        <v>2.8246695141390686E-2</v>
      </c>
      <c r="D36" s="279">
        <v>3.68031935</v>
      </c>
      <c r="E36" s="29">
        <f t="shared" ref="E36:E67" si="6">(D36/$D$149)*100</f>
        <v>3.0760383535604355E-2</v>
      </c>
      <c r="F36" s="279">
        <v>9.1641521699999995</v>
      </c>
      <c r="G36" s="29">
        <f t="shared" ref="G36:G67" si="7">(F36/$F$149)*100</f>
        <v>0.14975838634238844</v>
      </c>
      <c r="H36" s="29">
        <f t="shared" si="3"/>
        <v>149.00426562167763</v>
      </c>
      <c r="I36" s="29">
        <f t="shared" si="4"/>
        <v>300.71637882417008</v>
      </c>
    </row>
    <row r="37" spans="1:9" x14ac:dyDescent="0.25">
      <c r="A37" s="279" t="s">
        <v>366</v>
      </c>
      <c r="B37" s="279">
        <v>12.34520135</v>
      </c>
      <c r="C37" s="29">
        <f t="shared" si="5"/>
        <v>0.15247920623817005</v>
      </c>
      <c r="D37" s="279">
        <v>6.9452212699999993</v>
      </c>
      <c r="E37" s="29">
        <f t="shared" si="6"/>
        <v>5.8048677217328211E-2</v>
      </c>
      <c r="F37" s="279">
        <v>8.4331818199999997</v>
      </c>
      <c r="G37" s="29">
        <f t="shared" si="7"/>
        <v>0.13781304344002032</v>
      </c>
      <c r="H37" s="29">
        <f t="shared" si="3"/>
        <v>21.424235343332711</v>
      </c>
      <c r="I37" s="29">
        <f t="shared" si="4"/>
        <v>-31.688584244922012</v>
      </c>
    </row>
    <row r="38" spans="1:9" x14ac:dyDescent="0.25">
      <c r="A38" s="279" t="s">
        <v>300</v>
      </c>
      <c r="B38" s="279">
        <v>0</v>
      </c>
      <c r="C38" s="29">
        <f t="shared" si="5"/>
        <v>0</v>
      </c>
      <c r="D38" s="279">
        <v>7.2508670500000001</v>
      </c>
      <c r="E38" s="29">
        <f t="shared" si="6"/>
        <v>6.060328743582432E-2</v>
      </c>
      <c r="F38" s="279">
        <v>8.307176179999999</v>
      </c>
      <c r="G38" s="29">
        <f t="shared" si="7"/>
        <v>0.13575388936156507</v>
      </c>
      <c r="H38" s="29">
        <f t="shared" si="3"/>
        <v>14.568038866469069</v>
      </c>
      <c r="I38" s="29" t="s">
        <v>314</v>
      </c>
    </row>
    <row r="39" spans="1:9" x14ac:dyDescent="0.25">
      <c r="A39" s="279" t="s">
        <v>367</v>
      </c>
      <c r="B39" s="279">
        <v>8.1403625099999992</v>
      </c>
      <c r="C39" s="29">
        <f t="shared" si="5"/>
        <v>0.10054400724827041</v>
      </c>
      <c r="D39" s="279">
        <v>4.6404914400000008</v>
      </c>
      <c r="E39" s="29">
        <f t="shared" si="6"/>
        <v>3.8785573455219033E-2</v>
      </c>
      <c r="F39" s="279">
        <v>7.6673495999999997</v>
      </c>
      <c r="G39" s="29">
        <f t="shared" si="7"/>
        <v>0.12529799618320364</v>
      </c>
      <c r="H39" s="29">
        <f t="shared" si="3"/>
        <v>65.227103619008034</v>
      </c>
      <c r="I39" s="29">
        <f t="shared" si="4"/>
        <v>-5.8107106338191716</v>
      </c>
    </row>
    <row r="40" spans="1:9" x14ac:dyDescent="0.25">
      <c r="A40" s="279" t="s">
        <v>364</v>
      </c>
      <c r="B40" s="279">
        <v>6.5567489400000003</v>
      </c>
      <c r="C40" s="29">
        <f t="shared" si="5"/>
        <v>8.098433112021805E-2</v>
      </c>
      <c r="D40" s="279">
        <v>0.46097313000000001</v>
      </c>
      <c r="E40" s="29">
        <f t="shared" si="6"/>
        <v>3.8528477911592119E-3</v>
      </c>
      <c r="F40" s="279">
        <v>7.6351988499999992</v>
      </c>
      <c r="G40" s="29">
        <f t="shared" si="7"/>
        <v>0.12477259630437366</v>
      </c>
      <c r="H40" s="29">
        <f t="shared" si="3"/>
        <v>1556.3218880024522</v>
      </c>
      <c r="I40" s="29">
        <f t="shared" si="4"/>
        <v>16.447936620248239</v>
      </c>
    </row>
    <row r="41" spans="1:9" x14ac:dyDescent="0.25">
      <c r="A41" s="279" t="s">
        <v>436</v>
      </c>
      <c r="B41" s="279">
        <v>5.2520593</v>
      </c>
      <c r="C41" s="29">
        <f t="shared" si="5"/>
        <v>6.4869726339441131E-2</v>
      </c>
      <c r="D41" s="279">
        <v>1.52210778</v>
      </c>
      <c r="E41" s="29">
        <f t="shared" si="6"/>
        <v>1.2721890315123687E-2</v>
      </c>
      <c r="F41" s="279">
        <v>6.8078116299999998</v>
      </c>
      <c r="G41" s="29">
        <f t="shared" si="7"/>
        <v>0.11125163193702679</v>
      </c>
      <c r="H41" s="29">
        <f t="shared" si="3"/>
        <v>347.26212686462975</v>
      </c>
      <c r="I41" s="29">
        <f t="shared" si="4"/>
        <v>29.621758649983242</v>
      </c>
    </row>
    <row r="42" spans="1:9" x14ac:dyDescent="0.25">
      <c r="A42" s="279" t="s">
        <v>474</v>
      </c>
      <c r="B42" s="279">
        <v>0.52289286999999995</v>
      </c>
      <c r="C42" s="29">
        <f t="shared" si="5"/>
        <v>6.4584033508046958E-3</v>
      </c>
      <c r="D42" s="279">
        <v>1.89682317</v>
      </c>
      <c r="E42" s="29">
        <f t="shared" si="6"/>
        <v>1.5853789483899233E-2</v>
      </c>
      <c r="F42" s="279">
        <v>6.2615192799999999</v>
      </c>
      <c r="G42" s="29">
        <f t="shared" si="7"/>
        <v>0.10232425280914492</v>
      </c>
      <c r="H42" s="29">
        <f t="shared" si="3"/>
        <v>230.10558807123806</v>
      </c>
      <c r="I42" s="29">
        <f t="shared" si="4"/>
        <v>1097.4765079508543</v>
      </c>
    </row>
    <row r="43" spans="1:9" x14ac:dyDescent="0.25">
      <c r="A43" s="279" t="s">
        <v>374</v>
      </c>
      <c r="B43" s="279">
        <v>1.507814</v>
      </c>
      <c r="C43" s="29">
        <f t="shared" si="5"/>
        <v>1.8623453385375539E-2</v>
      </c>
      <c r="D43" s="279">
        <v>3.7852505000000001</v>
      </c>
      <c r="E43" s="29">
        <f t="shared" si="6"/>
        <v>3.1637405911076208E-2</v>
      </c>
      <c r="F43" s="279">
        <v>5.6263369800000005</v>
      </c>
      <c r="G43" s="29">
        <f t="shared" si="7"/>
        <v>9.1944255345479189E-2</v>
      </c>
      <c r="H43" s="29">
        <f t="shared" si="3"/>
        <v>48.638431723343011</v>
      </c>
      <c r="I43" s="29">
        <f t="shared" si="4"/>
        <v>273.14529378292025</v>
      </c>
    </row>
    <row r="44" spans="1:9" x14ac:dyDescent="0.25">
      <c r="A44" s="279" t="s">
        <v>301</v>
      </c>
      <c r="B44" s="279">
        <v>6.4994744600000001</v>
      </c>
      <c r="C44" s="29">
        <f t="shared" si="5"/>
        <v>8.0276917202817349E-2</v>
      </c>
      <c r="D44" s="279">
        <v>3.6961072499999998</v>
      </c>
      <c r="E44" s="29">
        <f t="shared" si="6"/>
        <v>3.0892339980966022E-2</v>
      </c>
      <c r="F44" s="279">
        <v>5.4646766299999996</v>
      </c>
      <c r="G44" s="29">
        <f t="shared" si="7"/>
        <v>8.9302440510627329E-2</v>
      </c>
      <c r="H44" s="29">
        <f t="shared" si="3"/>
        <v>47.849514648147732</v>
      </c>
      <c r="I44" s="29">
        <f t="shared" si="4"/>
        <v>-15.921253885502617</v>
      </c>
    </row>
    <row r="45" spans="1:9" x14ac:dyDescent="0.25">
      <c r="A45" s="279" t="s">
        <v>381</v>
      </c>
      <c r="B45" s="279">
        <v>1.19188951</v>
      </c>
      <c r="C45" s="29">
        <f t="shared" si="5"/>
        <v>1.4721377258735555E-2</v>
      </c>
      <c r="D45" s="279">
        <v>1.8269848200000001</v>
      </c>
      <c r="E45" s="29">
        <f t="shared" si="6"/>
        <v>1.5270075347381768E-2</v>
      </c>
      <c r="F45" s="279">
        <v>4.5275812200000001</v>
      </c>
      <c r="G45" s="29">
        <f t="shared" si="7"/>
        <v>7.3988651100858199E-2</v>
      </c>
      <c r="H45" s="29">
        <f t="shared" si="3"/>
        <v>147.81712307823116</v>
      </c>
      <c r="I45" s="29">
        <f t="shared" si="4"/>
        <v>279.86585014914681</v>
      </c>
    </row>
    <row r="46" spans="1:9" x14ac:dyDescent="0.25">
      <c r="A46" s="279" t="s">
        <v>390</v>
      </c>
      <c r="B46" s="279">
        <v>21.297753</v>
      </c>
      <c r="C46" s="29">
        <f t="shared" si="5"/>
        <v>0.26305480000102271</v>
      </c>
      <c r="D46" s="279">
        <v>2.7069456700000001</v>
      </c>
      <c r="E46" s="29">
        <f t="shared" si="6"/>
        <v>2.2624853742445886E-2</v>
      </c>
      <c r="F46" s="279">
        <v>4.2361779999999998</v>
      </c>
      <c r="G46" s="29">
        <f t="shared" si="7"/>
        <v>6.9226609267349873E-2</v>
      </c>
      <c r="H46" s="29">
        <f t="shared" si="3"/>
        <v>56.492908112189767</v>
      </c>
      <c r="I46" s="29">
        <f t="shared" si="4"/>
        <v>-80.109742093449952</v>
      </c>
    </row>
    <row r="47" spans="1:9" x14ac:dyDescent="0.25">
      <c r="A47" s="279" t="s">
        <v>790</v>
      </c>
      <c r="B47" s="279">
        <v>0</v>
      </c>
      <c r="C47" s="29">
        <f t="shared" si="5"/>
        <v>0</v>
      </c>
      <c r="D47" s="279">
        <v>0</v>
      </c>
      <c r="E47" s="29">
        <f t="shared" si="6"/>
        <v>0</v>
      </c>
      <c r="F47" s="279">
        <v>4.0625007100000001</v>
      </c>
      <c r="G47" s="29">
        <f t="shared" si="7"/>
        <v>6.6388416468689815E-2</v>
      </c>
      <c r="H47" s="29" t="s">
        <v>314</v>
      </c>
      <c r="I47" s="29" t="s">
        <v>314</v>
      </c>
    </row>
    <row r="48" spans="1:9" x14ac:dyDescent="0.25">
      <c r="A48" s="279" t="s">
        <v>382</v>
      </c>
      <c r="B48" s="279">
        <v>4.0771770800000002</v>
      </c>
      <c r="C48" s="29">
        <f t="shared" si="5"/>
        <v>5.035841111257857E-2</v>
      </c>
      <c r="D48" s="279">
        <v>52.766242140000003</v>
      </c>
      <c r="E48" s="29">
        <f t="shared" si="6"/>
        <v>0.44102418611009092</v>
      </c>
      <c r="F48" s="279">
        <v>3.79744226</v>
      </c>
      <c r="G48" s="29">
        <f t="shared" si="7"/>
        <v>6.2056894575332304E-2</v>
      </c>
      <c r="H48" s="29">
        <f t="shared" si="3"/>
        <v>-92.803273255797563</v>
      </c>
      <c r="I48" s="29">
        <f t="shared" si="4"/>
        <v>-6.8609926552417599</v>
      </c>
    </row>
    <row r="49" spans="1:9" x14ac:dyDescent="0.25">
      <c r="A49" s="279" t="s">
        <v>388</v>
      </c>
      <c r="B49" s="279">
        <v>0.86745000000000005</v>
      </c>
      <c r="C49" s="29">
        <f t="shared" si="5"/>
        <v>1.0714129620194541E-2</v>
      </c>
      <c r="D49" s="279">
        <v>1.89609191</v>
      </c>
      <c r="E49" s="29">
        <f t="shared" si="6"/>
        <v>1.5847677558295754E-2</v>
      </c>
      <c r="F49" s="279">
        <v>3.5034760899999999</v>
      </c>
      <c r="G49" s="29">
        <f t="shared" si="7"/>
        <v>5.7252969624962104E-2</v>
      </c>
      <c r="H49" s="29">
        <f t="shared" si="3"/>
        <v>84.773537164662031</v>
      </c>
      <c r="I49" s="29">
        <f t="shared" si="4"/>
        <v>303.88219378638536</v>
      </c>
    </row>
    <row r="50" spans="1:9" x14ac:dyDescent="0.25">
      <c r="A50" s="279" t="s">
        <v>380</v>
      </c>
      <c r="B50" s="279">
        <v>2.4850627900000002</v>
      </c>
      <c r="C50" s="29">
        <f t="shared" si="5"/>
        <v>3.069374009612345E-2</v>
      </c>
      <c r="D50" s="279">
        <v>7.4230456699999996</v>
      </c>
      <c r="E50" s="29">
        <f t="shared" si="6"/>
        <v>6.2042369179595019E-2</v>
      </c>
      <c r="F50" s="279">
        <v>3.49466755</v>
      </c>
      <c r="G50" s="29">
        <f t="shared" si="7"/>
        <v>5.710902256778088E-2</v>
      </c>
      <c r="H50" s="29">
        <f t="shared" si="3"/>
        <v>-52.921378833440478</v>
      </c>
      <c r="I50" s="29">
        <f t="shared" si="4"/>
        <v>40.626931603607488</v>
      </c>
    </row>
    <row r="51" spans="1:9" x14ac:dyDescent="0.25">
      <c r="A51" s="279" t="s">
        <v>475</v>
      </c>
      <c r="B51" s="279">
        <v>3.2312779599999999</v>
      </c>
      <c r="C51" s="29">
        <f t="shared" si="5"/>
        <v>3.9910462738276309E-2</v>
      </c>
      <c r="D51" s="279">
        <v>11.531704599999999</v>
      </c>
      <c r="E51" s="29">
        <f t="shared" si="6"/>
        <v>9.6382846862268348E-2</v>
      </c>
      <c r="F51" s="279">
        <v>3.4543703300000002</v>
      </c>
      <c r="G51" s="29">
        <f t="shared" si="7"/>
        <v>5.6450495021605901E-2</v>
      </c>
      <c r="H51" s="29">
        <f t="shared" si="3"/>
        <v>-70.044581873871451</v>
      </c>
      <c r="I51" s="29">
        <f t="shared" si="4"/>
        <v>6.9041528695971577</v>
      </c>
    </row>
    <row r="52" spans="1:9" x14ac:dyDescent="0.25">
      <c r="A52" s="279" t="s">
        <v>385</v>
      </c>
      <c r="B52" s="279">
        <v>0.22527039000000001</v>
      </c>
      <c r="C52" s="29">
        <f t="shared" si="5"/>
        <v>2.7823807228679184E-3</v>
      </c>
      <c r="D52" s="279">
        <v>1.5973780800000001</v>
      </c>
      <c r="E52" s="29">
        <f t="shared" si="6"/>
        <v>1.3351005094752798E-2</v>
      </c>
      <c r="F52" s="279">
        <v>3.4336050899999999</v>
      </c>
      <c r="G52" s="29">
        <f t="shared" si="7"/>
        <v>5.6111154428311008E-2</v>
      </c>
      <c r="H52" s="29">
        <f t="shared" si="3"/>
        <v>114.95256088652472</v>
      </c>
      <c r="I52" s="29">
        <f t="shared" si="4"/>
        <v>1424.2150066859651</v>
      </c>
    </row>
    <row r="53" spans="1:9" x14ac:dyDescent="0.25">
      <c r="A53" s="279" t="s">
        <v>373</v>
      </c>
      <c r="B53" s="279">
        <v>3.9753433500000002</v>
      </c>
      <c r="C53" s="29">
        <f t="shared" si="5"/>
        <v>4.9100632816506305E-2</v>
      </c>
      <c r="D53" s="279">
        <v>9.5180654399999991</v>
      </c>
      <c r="E53" s="29">
        <f t="shared" si="6"/>
        <v>7.9552700624031664E-2</v>
      </c>
      <c r="F53" s="279">
        <v>3.40911352</v>
      </c>
      <c r="G53" s="29">
        <f t="shared" si="7"/>
        <v>5.5710919040011957E-2</v>
      </c>
      <c r="H53" s="29">
        <f t="shared" si="3"/>
        <v>-64.182705598208202</v>
      </c>
      <c r="I53" s="29">
        <f t="shared" si="4"/>
        <v>-14.243545277667657</v>
      </c>
    </row>
    <row r="54" spans="1:9" x14ac:dyDescent="0.25">
      <c r="A54" s="279" t="s">
        <v>409</v>
      </c>
      <c r="B54" s="279">
        <v>0.797346</v>
      </c>
      <c r="C54" s="29">
        <f t="shared" si="5"/>
        <v>9.8482545347208881E-3</v>
      </c>
      <c r="D54" s="279">
        <v>5.7300940000000002E-2</v>
      </c>
      <c r="E54" s="29">
        <f t="shared" si="6"/>
        <v>4.7892552893559443E-4</v>
      </c>
      <c r="F54" s="279">
        <v>3.3094188500000001</v>
      </c>
      <c r="G54" s="29">
        <f t="shared" si="7"/>
        <v>5.4081732550179042E-2</v>
      </c>
      <c r="H54" s="29">
        <f t="shared" si="3"/>
        <v>5675.5053407500818</v>
      </c>
      <c r="I54" s="29">
        <f t="shared" si="4"/>
        <v>315.05429888655618</v>
      </c>
    </row>
    <row r="55" spans="1:9" x14ac:dyDescent="0.25">
      <c r="A55" s="279" t="s">
        <v>386</v>
      </c>
      <c r="B55" s="279">
        <v>1.4895169500000001</v>
      </c>
      <c r="C55" s="29">
        <f t="shared" si="5"/>
        <v>1.8397461149088513E-2</v>
      </c>
      <c r="D55" s="279">
        <v>2.3999999999999998E-3</v>
      </c>
      <c r="E55" s="29">
        <f t="shared" si="6"/>
        <v>2.0059378946408672E-5</v>
      </c>
      <c r="F55" s="279">
        <v>3.2431163399999998</v>
      </c>
      <c r="G55" s="29">
        <f t="shared" si="7"/>
        <v>5.2998232764944676E-2</v>
      </c>
      <c r="H55" s="29">
        <f t="shared" si="3"/>
        <v>135029.8475</v>
      </c>
      <c r="I55" s="29">
        <f t="shared" si="4"/>
        <v>117.72940146803967</v>
      </c>
    </row>
    <row r="56" spans="1:9" x14ac:dyDescent="0.25">
      <c r="A56" s="279" t="s">
        <v>808</v>
      </c>
      <c r="B56" s="279">
        <v>0</v>
      </c>
      <c r="C56" s="29">
        <f t="shared" si="5"/>
        <v>0</v>
      </c>
      <c r="D56" s="279">
        <v>0</v>
      </c>
      <c r="E56" s="29">
        <f t="shared" si="6"/>
        <v>0</v>
      </c>
      <c r="F56" s="279">
        <v>2.7138725200000002</v>
      </c>
      <c r="G56" s="29">
        <f t="shared" si="7"/>
        <v>4.4349456643096245E-2</v>
      </c>
      <c r="H56" s="29" t="s">
        <v>314</v>
      </c>
      <c r="I56" s="29" t="s">
        <v>314</v>
      </c>
    </row>
    <row r="57" spans="1:9" x14ac:dyDescent="0.25">
      <c r="A57" s="279" t="s">
        <v>312</v>
      </c>
      <c r="B57" s="279">
        <v>5.99994681</v>
      </c>
      <c r="C57" s="29">
        <f t="shared" si="5"/>
        <v>7.4107104543907704E-2</v>
      </c>
      <c r="D57" s="279">
        <v>2.0304102799999999</v>
      </c>
      <c r="E57" s="29">
        <f t="shared" si="6"/>
        <v>1.6970320509668221E-2</v>
      </c>
      <c r="F57" s="279">
        <v>2.6884052000000001</v>
      </c>
      <c r="G57" s="29">
        <f t="shared" si="7"/>
        <v>4.3933275781308435E-2</v>
      </c>
      <c r="H57" s="29">
        <f t="shared" si="3"/>
        <v>32.406993132442196</v>
      </c>
      <c r="I57" s="29">
        <f t="shared" si="4"/>
        <v>-55.192849451277048</v>
      </c>
    </row>
    <row r="58" spans="1:9" x14ac:dyDescent="0.25">
      <c r="A58" s="279" t="s">
        <v>788</v>
      </c>
      <c r="B58" s="279">
        <v>1.0000000000000001E-5</v>
      </c>
      <c r="C58" s="29">
        <f t="shared" si="5"/>
        <v>1.2351293584868917E-7</v>
      </c>
      <c r="D58" s="279">
        <v>0</v>
      </c>
      <c r="E58" s="29">
        <f t="shared" si="6"/>
        <v>0</v>
      </c>
      <c r="F58" s="279">
        <v>2.4222564100000001</v>
      </c>
      <c r="G58" s="29">
        <f t="shared" si="7"/>
        <v>3.9583935812046528E-2</v>
      </c>
      <c r="H58" s="29" t="s">
        <v>314</v>
      </c>
      <c r="I58" s="29">
        <f t="shared" si="4"/>
        <v>24222464.100000001</v>
      </c>
    </row>
    <row r="59" spans="1:9" x14ac:dyDescent="0.25">
      <c r="A59" s="279" t="s">
        <v>473</v>
      </c>
      <c r="B59" s="279">
        <v>2.9516923500000001</v>
      </c>
      <c r="C59" s="29">
        <f t="shared" si="5"/>
        <v>3.6457218787061652E-2</v>
      </c>
      <c r="D59" s="279">
        <v>1.9422309</v>
      </c>
      <c r="E59" s="29">
        <f t="shared" si="6"/>
        <v>1.6233310676885153E-2</v>
      </c>
      <c r="F59" s="279">
        <v>2.1126904999999998</v>
      </c>
      <c r="G59" s="29">
        <f t="shared" si="7"/>
        <v>3.4525083635848636E-2</v>
      </c>
      <c r="H59" s="29">
        <f t="shared" si="3"/>
        <v>8.7764848144471266</v>
      </c>
      <c r="I59" s="29">
        <f t="shared" si="4"/>
        <v>-28.424434206363014</v>
      </c>
    </row>
    <row r="60" spans="1:9" x14ac:dyDescent="0.25">
      <c r="A60" s="279" t="s">
        <v>433</v>
      </c>
      <c r="B60" s="279">
        <v>0.1979911</v>
      </c>
      <c r="C60" s="29">
        <f t="shared" si="5"/>
        <v>2.44544620329114E-3</v>
      </c>
      <c r="D60" s="279">
        <v>5.747306</v>
      </c>
      <c r="E60" s="29">
        <f t="shared" si="6"/>
        <v>4.8036412072903434E-2</v>
      </c>
      <c r="F60" s="279">
        <v>1.9463957700000001</v>
      </c>
      <c r="G60" s="29">
        <f t="shared" si="7"/>
        <v>3.1807534869736968E-2</v>
      </c>
      <c r="H60" s="29">
        <f t="shared" si="3"/>
        <v>-66.133771718436435</v>
      </c>
      <c r="I60" s="29">
        <f t="shared" si="4"/>
        <v>883.07235527253511</v>
      </c>
    </row>
    <row r="61" spans="1:9" x14ac:dyDescent="0.25">
      <c r="A61" s="279" t="s">
        <v>378</v>
      </c>
      <c r="B61" s="279">
        <v>10.716851349999999</v>
      </c>
      <c r="C61" s="29">
        <f t="shared" si="5"/>
        <v>0.13236697732924876</v>
      </c>
      <c r="D61" s="279">
        <v>3.7354207799999997</v>
      </c>
      <c r="E61" s="29">
        <f t="shared" si="6"/>
        <v>3.1220925395962273E-2</v>
      </c>
      <c r="F61" s="279">
        <v>1.8181993799999998</v>
      </c>
      <c r="G61" s="29">
        <f t="shared" si="7"/>
        <v>2.9712580077937655E-2</v>
      </c>
      <c r="H61" s="29">
        <f t="shared" si="3"/>
        <v>-51.325446660924776</v>
      </c>
      <c r="I61" s="29">
        <f t="shared" si="4"/>
        <v>-83.034201738741103</v>
      </c>
    </row>
    <row r="62" spans="1:9" x14ac:dyDescent="0.25">
      <c r="A62" s="279" t="s">
        <v>376</v>
      </c>
      <c r="B62" s="279">
        <v>4.6096718299999999</v>
      </c>
      <c r="C62" s="29">
        <f t="shared" si="5"/>
        <v>5.6935410102229946E-2</v>
      </c>
      <c r="D62" s="279">
        <v>1.4740200000000001</v>
      </c>
      <c r="E62" s="29">
        <f t="shared" si="6"/>
        <v>1.2319969064410548E-2</v>
      </c>
      <c r="F62" s="279">
        <v>1.7950349999999999</v>
      </c>
      <c r="G62" s="29">
        <f t="shared" si="7"/>
        <v>2.9334033311682692E-2</v>
      </c>
      <c r="H62" s="29">
        <f t="shared" si="3"/>
        <v>21.778198396222571</v>
      </c>
      <c r="I62" s="29">
        <f t="shared" si="4"/>
        <v>-61.059375456668896</v>
      </c>
    </row>
    <row r="63" spans="1:9" x14ac:dyDescent="0.25">
      <c r="A63" s="279" t="s">
        <v>476</v>
      </c>
      <c r="B63" s="279">
        <v>2.70041E-2</v>
      </c>
      <c r="C63" s="29">
        <f t="shared" si="5"/>
        <v>3.3353556709515868E-4</v>
      </c>
      <c r="D63" s="279">
        <v>27.614682859999998</v>
      </c>
      <c r="E63" s="29">
        <f t="shared" si="6"/>
        <v>0.23080557832234849</v>
      </c>
      <c r="F63" s="279">
        <v>1.5588156000000002</v>
      </c>
      <c r="G63" s="29">
        <f t="shared" si="7"/>
        <v>2.5473792286596447E-2</v>
      </c>
      <c r="H63" s="29">
        <f t="shared" si="3"/>
        <v>-94.355120397714387</v>
      </c>
      <c r="I63" s="29">
        <f t="shared" si="4"/>
        <v>5672.5145440877504</v>
      </c>
    </row>
    <row r="64" spans="1:9" x14ac:dyDescent="0.25">
      <c r="A64" s="279" t="s">
        <v>789</v>
      </c>
      <c r="B64" s="279">
        <v>2.7201360000000001E-2</v>
      </c>
      <c r="C64" s="29">
        <f t="shared" si="5"/>
        <v>3.3597198326770994E-4</v>
      </c>
      <c r="D64" s="279">
        <v>0</v>
      </c>
      <c r="E64" s="29">
        <f t="shared" si="6"/>
        <v>0</v>
      </c>
      <c r="F64" s="279">
        <v>1.2795040600000001</v>
      </c>
      <c r="G64" s="29">
        <f t="shared" si="7"/>
        <v>2.0909349800128273E-2</v>
      </c>
      <c r="H64" s="29" t="s">
        <v>314</v>
      </c>
      <c r="I64" s="29">
        <f t="shared" si="4"/>
        <v>4603.8238529250011</v>
      </c>
    </row>
    <row r="65" spans="1:9" x14ac:dyDescent="0.25">
      <c r="A65" s="279" t="s">
        <v>370</v>
      </c>
      <c r="B65" s="279">
        <v>5.6385745499999995</v>
      </c>
      <c r="C65" s="29">
        <f t="shared" si="5"/>
        <v>6.9643689667220121E-2</v>
      </c>
      <c r="D65" s="279">
        <v>3.7459689200000001</v>
      </c>
      <c r="E65" s="29">
        <f t="shared" si="6"/>
        <v>3.1309087536562183E-2</v>
      </c>
      <c r="F65" s="279">
        <v>1.1799833100000001</v>
      </c>
      <c r="G65" s="29">
        <f t="shared" si="7"/>
        <v>1.9283005469402887E-2</v>
      </c>
      <c r="H65" s="29">
        <f t="shared" si="3"/>
        <v>-68.49991723903571</v>
      </c>
      <c r="I65" s="29">
        <f t="shared" si="4"/>
        <v>-79.073021035077034</v>
      </c>
    </row>
    <row r="66" spans="1:9" x14ac:dyDescent="0.25">
      <c r="A66" s="279" t="s">
        <v>421</v>
      </c>
      <c r="B66" s="279">
        <v>0.65</v>
      </c>
      <c r="C66" s="29">
        <f t="shared" si="5"/>
        <v>8.0283408301647947E-3</v>
      </c>
      <c r="D66" s="279">
        <v>0.23457596999999999</v>
      </c>
      <c r="E66" s="29">
        <f t="shared" si="6"/>
        <v>1.9606034474797468E-3</v>
      </c>
      <c r="F66" s="279">
        <v>1.14941607</v>
      </c>
      <c r="G66" s="29">
        <f t="shared" si="7"/>
        <v>1.878348293284722E-2</v>
      </c>
      <c r="H66" s="29">
        <f t="shared" si="3"/>
        <v>389.99736418014174</v>
      </c>
      <c r="I66" s="29">
        <f t="shared" si="4"/>
        <v>76.833241538461536</v>
      </c>
    </row>
    <row r="67" spans="1:9" x14ac:dyDescent="0.25">
      <c r="A67" s="279" t="s">
        <v>557</v>
      </c>
      <c r="B67" s="279">
        <v>1.244651</v>
      </c>
      <c r="C67" s="29">
        <f t="shared" si="5"/>
        <v>1.537304991170068E-2</v>
      </c>
      <c r="D67" s="279">
        <v>0.32372099999999998</v>
      </c>
      <c r="E67" s="29">
        <f t="shared" si="6"/>
        <v>2.7056842549626507E-3</v>
      </c>
      <c r="F67" s="279">
        <v>1.1463049999999999</v>
      </c>
      <c r="G67" s="29">
        <f t="shared" si="7"/>
        <v>1.8732642569837598E-2</v>
      </c>
      <c r="H67" s="29">
        <f t="shared" si="3"/>
        <v>254.10276132842787</v>
      </c>
      <c r="I67" s="29">
        <f t="shared" si="4"/>
        <v>-7.9014920648438842</v>
      </c>
    </row>
    <row r="68" spans="1:9" x14ac:dyDescent="0.25">
      <c r="A68" s="279" t="s">
        <v>399</v>
      </c>
      <c r="B68" s="279">
        <v>2.2636025099999997</v>
      </c>
      <c r="C68" s="29">
        <f t="shared" ref="C68:C99" si="8">(B68/$B$149)*100</f>
        <v>2.7958419160456167E-2</v>
      </c>
      <c r="D68" s="279">
        <v>0.98337224000000001</v>
      </c>
      <c r="E68" s="29">
        <f t="shared" ref="E68:E99" si="9">(D68/$D$149)*100</f>
        <v>8.2190985031411409E-3</v>
      </c>
      <c r="F68" s="279">
        <v>0.82166662999999995</v>
      </c>
      <c r="G68" s="29">
        <f t="shared" ref="G68:G99" si="10">(F68/$F$149)*100</f>
        <v>1.3427479851656408E-2</v>
      </c>
      <c r="H68" s="29">
        <f t="shared" si="3"/>
        <v>-16.443987680595907</v>
      </c>
      <c r="I68" s="29">
        <f t="shared" si="4"/>
        <v>-63.700931308827712</v>
      </c>
    </row>
    <row r="69" spans="1:9" x14ac:dyDescent="0.25">
      <c r="A69" s="279" t="s">
        <v>391</v>
      </c>
      <c r="B69" s="279">
        <v>0.50150700000000004</v>
      </c>
      <c r="C69" s="29">
        <f t="shared" si="8"/>
        <v>6.1942601918668549E-3</v>
      </c>
      <c r="D69" s="279">
        <v>0.18116479999999999</v>
      </c>
      <c r="E69" s="29">
        <f t="shared" si="9"/>
        <v>1.5141889062293074E-3</v>
      </c>
      <c r="F69" s="279">
        <v>0.71170326000000006</v>
      </c>
      <c r="G69" s="29">
        <f t="shared" si="10"/>
        <v>1.163048471861171E-2</v>
      </c>
      <c r="H69" s="29">
        <f t="shared" ref="H69:H128" si="11">((F69/D69)-1)*100</f>
        <v>292.84853348994955</v>
      </c>
      <c r="I69" s="29">
        <f t="shared" ref="I69:I131" si="12">((F69/B69)-1)*100</f>
        <v>41.912926439710716</v>
      </c>
    </row>
    <row r="70" spans="1:9" x14ac:dyDescent="0.25">
      <c r="A70" s="279" t="s">
        <v>411</v>
      </c>
      <c r="B70" s="279">
        <v>6.3570000000000002E-2</v>
      </c>
      <c r="C70" s="29">
        <f t="shared" si="8"/>
        <v>7.8517173319011689E-4</v>
      </c>
      <c r="D70" s="279">
        <v>7.8165200000000004E-3</v>
      </c>
      <c r="E70" s="29">
        <f t="shared" si="9"/>
        <v>6.5331056967575963E-5</v>
      </c>
      <c r="F70" s="279">
        <v>0.60402159</v>
      </c>
      <c r="G70" s="29">
        <f t="shared" si="10"/>
        <v>9.8707765820920182E-3</v>
      </c>
      <c r="H70" s="29">
        <f t="shared" si="11"/>
        <v>7627.5000895539197</v>
      </c>
      <c r="I70" s="29">
        <f t="shared" si="12"/>
        <v>850.16767343086349</v>
      </c>
    </row>
    <row r="71" spans="1:9" x14ac:dyDescent="0.25">
      <c r="A71" s="279" t="s">
        <v>443</v>
      </c>
      <c r="B71" s="279">
        <v>1.6401380000000001</v>
      </c>
      <c r="C71" s="29">
        <f t="shared" si="8"/>
        <v>2.0257825957699732E-2</v>
      </c>
      <c r="D71" s="279">
        <v>0</v>
      </c>
      <c r="E71" s="29">
        <f t="shared" si="9"/>
        <v>0</v>
      </c>
      <c r="F71" s="279">
        <v>0.58900399999999997</v>
      </c>
      <c r="G71" s="29">
        <f t="shared" si="10"/>
        <v>9.6253627125456355E-3</v>
      </c>
      <c r="H71" s="29" t="s">
        <v>314</v>
      </c>
      <c r="I71" s="29">
        <f t="shared" si="12"/>
        <v>-64.088143802533693</v>
      </c>
    </row>
    <row r="72" spans="1:9" x14ac:dyDescent="0.25">
      <c r="A72" s="279" t="s">
        <v>393</v>
      </c>
      <c r="B72" s="279">
        <v>0</v>
      </c>
      <c r="C72" s="29">
        <f t="shared" si="8"/>
        <v>0</v>
      </c>
      <c r="D72" s="279">
        <v>0</v>
      </c>
      <c r="E72" s="29">
        <f t="shared" si="9"/>
        <v>0</v>
      </c>
      <c r="F72" s="279">
        <v>0.54105086000000002</v>
      </c>
      <c r="G72" s="29">
        <f t="shared" si="10"/>
        <v>8.841723949981237E-3</v>
      </c>
      <c r="H72" s="29" t="s">
        <v>314</v>
      </c>
      <c r="I72" s="29" t="s">
        <v>314</v>
      </c>
    </row>
    <row r="73" spans="1:9" x14ac:dyDescent="0.25">
      <c r="A73" s="279" t="s">
        <v>477</v>
      </c>
      <c r="B73" s="279">
        <v>2.8892600600000002</v>
      </c>
      <c r="C73" s="29">
        <f t="shared" si="8"/>
        <v>3.5686099244095978E-2</v>
      </c>
      <c r="D73" s="279">
        <v>0</v>
      </c>
      <c r="E73" s="29">
        <f t="shared" si="9"/>
        <v>0</v>
      </c>
      <c r="F73" s="279">
        <v>0.54103529000000006</v>
      </c>
      <c r="G73" s="29">
        <f t="shared" si="10"/>
        <v>8.8414695087593882E-3</v>
      </c>
      <c r="H73" s="29" t="s">
        <v>314</v>
      </c>
      <c r="I73" s="29">
        <f t="shared" si="12"/>
        <v>-81.274261272278821</v>
      </c>
    </row>
    <row r="74" spans="1:9" x14ac:dyDescent="0.25">
      <c r="A74" s="279" t="s">
        <v>805</v>
      </c>
      <c r="B74" s="279">
        <v>5.6513000000000006E-3</v>
      </c>
      <c r="C74" s="29">
        <f t="shared" si="8"/>
        <v>6.9800865436169698E-5</v>
      </c>
      <c r="D74" s="279">
        <v>0</v>
      </c>
      <c r="E74" s="29">
        <f t="shared" si="9"/>
        <v>0</v>
      </c>
      <c r="F74" s="279">
        <v>0.43459123999999999</v>
      </c>
      <c r="G74" s="29">
        <f t="shared" si="10"/>
        <v>7.101986262733311E-3</v>
      </c>
      <c r="H74" s="29" t="s">
        <v>314</v>
      </c>
      <c r="I74" s="29">
        <f t="shared" si="12"/>
        <v>7590.1109479234865</v>
      </c>
    </row>
    <row r="75" spans="1:9" x14ac:dyDescent="0.25">
      <c r="A75" s="279" t="s">
        <v>304</v>
      </c>
      <c r="B75" s="279">
        <v>1.6844999999999999E-2</v>
      </c>
      <c r="C75" s="29">
        <f t="shared" si="8"/>
        <v>2.0805754043711684E-4</v>
      </c>
      <c r="D75" s="279">
        <v>7.2938199999999995E-2</v>
      </c>
      <c r="E75" s="29">
        <f t="shared" si="9"/>
        <v>6.0962291394539374E-4</v>
      </c>
      <c r="F75" s="279">
        <v>0.38418068</v>
      </c>
      <c r="G75" s="29">
        <f t="shared" si="10"/>
        <v>6.2781889293662303E-3</v>
      </c>
      <c r="H75" s="29">
        <f t="shared" si="11"/>
        <v>426.72081296220642</v>
      </c>
      <c r="I75" s="29">
        <f t="shared" si="12"/>
        <v>2180.6807954882756</v>
      </c>
    </row>
    <row r="76" spans="1:9" x14ac:dyDescent="0.25">
      <c r="A76" s="279" t="s">
        <v>401</v>
      </c>
      <c r="B76" s="279">
        <v>0.66055699999999995</v>
      </c>
      <c r="C76" s="29">
        <f t="shared" si="8"/>
        <v>8.1587334365402549E-3</v>
      </c>
      <c r="D76" s="279">
        <v>0</v>
      </c>
      <c r="E76" s="29">
        <f t="shared" si="9"/>
        <v>0</v>
      </c>
      <c r="F76" s="279">
        <v>0.31791199999999997</v>
      </c>
      <c r="G76" s="29">
        <f t="shared" si="10"/>
        <v>5.1952419859131816E-3</v>
      </c>
      <c r="H76" s="29" t="s">
        <v>314</v>
      </c>
      <c r="I76" s="29">
        <f t="shared" si="12"/>
        <v>-51.872132155135745</v>
      </c>
    </row>
    <row r="77" spans="1:9" x14ac:dyDescent="0.25">
      <c r="A77" s="279" t="s">
        <v>394</v>
      </c>
      <c r="B77" s="279">
        <v>0.12133329</v>
      </c>
      <c r="C77" s="29">
        <f t="shared" si="8"/>
        <v>1.4986230864080395E-3</v>
      </c>
      <c r="D77" s="279">
        <v>0.44091589000000003</v>
      </c>
      <c r="E77" s="29">
        <f t="shared" si="9"/>
        <v>3.6852078837512682E-3</v>
      </c>
      <c r="F77" s="279">
        <v>0.30120056000000001</v>
      </c>
      <c r="G77" s="29">
        <f t="shared" si="10"/>
        <v>4.9221476241619148E-3</v>
      </c>
      <c r="H77" s="29">
        <f t="shared" si="11"/>
        <v>-31.687524348464745</v>
      </c>
      <c r="I77" s="29">
        <f t="shared" si="12"/>
        <v>148.24230843818711</v>
      </c>
    </row>
    <row r="78" spans="1:9" x14ac:dyDescent="0.25">
      <c r="A78" s="279" t="s">
        <v>548</v>
      </c>
      <c r="B78" s="279">
        <v>0</v>
      </c>
      <c r="C78" s="29">
        <f t="shared" si="8"/>
        <v>0</v>
      </c>
      <c r="D78" s="279">
        <v>9.8951600000000001E-3</v>
      </c>
      <c r="E78" s="29">
        <f t="shared" si="9"/>
        <v>8.2704485073060522E-5</v>
      </c>
      <c r="F78" s="279">
        <v>0.24299124</v>
      </c>
      <c r="G78" s="29">
        <f t="shared" si="10"/>
        <v>3.970904817235923E-3</v>
      </c>
      <c r="H78" s="29">
        <f t="shared" si="11"/>
        <v>2355.6575133701726</v>
      </c>
      <c r="I78" s="29" t="s">
        <v>314</v>
      </c>
    </row>
    <row r="79" spans="1:9" x14ac:dyDescent="0.25">
      <c r="A79" s="279" t="s">
        <v>412</v>
      </c>
      <c r="B79" s="279">
        <v>8.6830530000000003E-2</v>
      </c>
      <c r="C79" s="29">
        <f t="shared" si="8"/>
        <v>1.0724693681597678E-3</v>
      </c>
      <c r="D79" s="279">
        <v>0.192466</v>
      </c>
      <c r="E79" s="29">
        <f t="shared" si="9"/>
        <v>1.6086451784581217E-3</v>
      </c>
      <c r="F79" s="279">
        <v>0.181948</v>
      </c>
      <c r="G79" s="29">
        <f t="shared" si="10"/>
        <v>2.9733507664162777E-3</v>
      </c>
      <c r="H79" s="29">
        <f t="shared" si="11"/>
        <v>-5.4648613261563117</v>
      </c>
      <c r="I79" s="29">
        <f t="shared" si="12"/>
        <v>109.54380907268444</v>
      </c>
    </row>
    <row r="80" spans="1:9" x14ac:dyDescent="0.25">
      <c r="A80" s="279" t="s">
        <v>485</v>
      </c>
      <c r="B80" s="279">
        <v>0</v>
      </c>
      <c r="C80" s="29">
        <f t="shared" si="8"/>
        <v>0</v>
      </c>
      <c r="D80" s="279">
        <v>0</v>
      </c>
      <c r="E80" s="29">
        <f t="shared" si="9"/>
        <v>0</v>
      </c>
      <c r="F80" s="279">
        <v>0.16748831</v>
      </c>
      <c r="G80" s="29">
        <f t="shared" si="10"/>
        <v>2.7370539654421435E-3</v>
      </c>
      <c r="H80" s="29" t="s">
        <v>314</v>
      </c>
      <c r="I80" s="29" t="s">
        <v>314</v>
      </c>
    </row>
    <row r="81" spans="1:9" x14ac:dyDescent="0.25">
      <c r="A81" s="279" t="s">
        <v>389</v>
      </c>
      <c r="B81" s="279">
        <v>0.50177585999999996</v>
      </c>
      <c r="C81" s="29">
        <f t="shared" si="8"/>
        <v>6.1975809606600821E-3</v>
      </c>
      <c r="D81" s="279">
        <v>0.23989835999999998</v>
      </c>
      <c r="E81" s="29">
        <f t="shared" si="9"/>
        <v>2.0050883799424867E-3</v>
      </c>
      <c r="F81" s="279">
        <v>0.14186550000000001</v>
      </c>
      <c r="G81" s="29">
        <f t="shared" si="10"/>
        <v>2.3183321232056876E-3</v>
      </c>
      <c r="H81" s="29">
        <f t="shared" si="11"/>
        <v>-40.864331044197208</v>
      </c>
      <c r="I81" s="29">
        <f t="shared" si="12"/>
        <v>-71.727316654890501</v>
      </c>
    </row>
    <row r="82" spans="1:9" x14ac:dyDescent="0.25">
      <c r="A82" s="279" t="s">
        <v>395</v>
      </c>
      <c r="B82" s="279">
        <v>0.66383427000000006</v>
      </c>
      <c r="C82" s="29">
        <f t="shared" si="8"/>
        <v>8.1992119604671395E-3</v>
      </c>
      <c r="D82" s="279">
        <v>1.0017936999999999</v>
      </c>
      <c r="E82" s="29">
        <f t="shared" si="9"/>
        <v>8.3730664393436866E-3</v>
      </c>
      <c r="F82" s="279">
        <v>0.13764336999999999</v>
      </c>
      <c r="G82" s="29">
        <f t="shared" si="10"/>
        <v>2.2493350829996444E-3</v>
      </c>
      <c r="H82" s="29">
        <f t="shared" si="11"/>
        <v>-86.260307885745334</v>
      </c>
      <c r="I82" s="29">
        <f t="shared" si="12"/>
        <v>-79.26540158886344</v>
      </c>
    </row>
    <row r="83" spans="1:9" x14ac:dyDescent="0.25">
      <c r="A83" s="279" t="s">
        <v>405</v>
      </c>
      <c r="B83" s="279">
        <v>0</v>
      </c>
      <c r="C83" s="29">
        <f t="shared" si="8"/>
        <v>0</v>
      </c>
      <c r="D83" s="279">
        <v>2.1420999999999999E-2</v>
      </c>
      <c r="E83" s="29">
        <f t="shared" si="9"/>
        <v>1.7903831517125841E-4</v>
      </c>
      <c r="F83" s="279">
        <v>0.12767899999999999</v>
      </c>
      <c r="G83" s="29">
        <f t="shared" si="10"/>
        <v>2.0864997279731786E-3</v>
      </c>
      <c r="H83" s="29">
        <f t="shared" si="11"/>
        <v>496.04593623080149</v>
      </c>
      <c r="I83" s="29" t="s">
        <v>314</v>
      </c>
    </row>
    <row r="84" spans="1:9" x14ac:dyDescent="0.25">
      <c r="A84" s="279" t="s">
        <v>414</v>
      </c>
      <c r="B84" s="279">
        <v>0.26530798</v>
      </c>
      <c r="C84" s="29">
        <f t="shared" si="8"/>
        <v>3.27689675138853E-3</v>
      </c>
      <c r="D84" s="279">
        <v>0.22832849</v>
      </c>
      <c r="E84" s="29">
        <f t="shared" si="9"/>
        <v>1.9083865438213681E-3</v>
      </c>
      <c r="F84" s="279">
        <v>0.11986058000000001</v>
      </c>
      <c r="G84" s="29">
        <f t="shared" si="10"/>
        <v>1.9587329753891201E-3</v>
      </c>
      <c r="H84" s="29">
        <f t="shared" si="11"/>
        <v>-47.505201825667918</v>
      </c>
      <c r="I84" s="29">
        <f t="shared" si="12"/>
        <v>-54.822097699435957</v>
      </c>
    </row>
    <row r="85" spans="1:9" x14ac:dyDescent="0.25">
      <c r="A85" s="279" t="s">
        <v>377</v>
      </c>
      <c r="B85" s="279">
        <v>9.957328E-2</v>
      </c>
      <c r="C85" s="29">
        <f t="shared" si="8"/>
        <v>1.2298588144883562E-3</v>
      </c>
      <c r="D85" s="279">
        <v>0</v>
      </c>
      <c r="E85" s="29">
        <f t="shared" si="9"/>
        <v>0</v>
      </c>
      <c r="F85" s="279">
        <v>0.10970000000000001</v>
      </c>
      <c r="G85" s="29">
        <f t="shared" si="10"/>
        <v>1.7926912033980353E-3</v>
      </c>
      <c r="H85" s="29" t="s">
        <v>314</v>
      </c>
      <c r="I85" s="29">
        <f t="shared" si="12"/>
        <v>10.170117927219025</v>
      </c>
    </row>
    <row r="86" spans="1:9" x14ac:dyDescent="0.25">
      <c r="A86" s="279" t="s">
        <v>398</v>
      </c>
      <c r="B86" s="279">
        <v>0</v>
      </c>
      <c r="C86" s="29">
        <f t="shared" si="8"/>
        <v>0</v>
      </c>
      <c r="D86" s="279">
        <v>0</v>
      </c>
      <c r="E86" s="29">
        <f t="shared" si="9"/>
        <v>0</v>
      </c>
      <c r="F86" s="279">
        <v>0.104092</v>
      </c>
      <c r="G86" s="29">
        <f t="shared" si="10"/>
        <v>1.7010466066008046E-3</v>
      </c>
      <c r="H86" s="29" t="s">
        <v>314</v>
      </c>
      <c r="I86" s="29" t="s">
        <v>314</v>
      </c>
    </row>
    <row r="87" spans="1:9" x14ac:dyDescent="0.25">
      <c r="A87" s="279" t="s">
        <v>407</v>
      </c>
      <c r="B87" s="279">
        <v>7.3088E-2</v>
      </c>
      <c r="C87" s="29">
        <f t="shared" si="8"/>
        <v>9.0273134553089929E-4</v>
      </c>
      <c r="D87" s="279">
        <v>0</v>
      </c>
      <c r="E87" s="29">
        <f t="shared" si="9"/>
        <v>0</v>
      </c>
      <c r="F87" s="279">
        <v>9.7224000000000005E-2</v>
      </c>
      <c r="G87" s="29">
        <f t="shared" si="10"/>
        <v>1.5888113906943533E-3</v>
      </c>
      <c r="H87" s="29" t="s">
        <v>314</v>
      </c>
      <c r="I87" s="29">
        <f t="shared" si="12"/>
        <v>33.023204903677758</v>
      </c>
    </row>
    <row r="88" spans="1:9" x14ac:dyDescent="0.25">
      <c r="A88" s="279" t="s">
        <v>387</v>
      </c>
      <c r="B88" s="279">
        <v>9.9188999999999999E-2</v>
      </c>
      <c r="C88" s="29">
        <f t="shared" si="8"/>
        <v>1.2251124593895628E-3</v>
      </c>
      <c r="D88" s="279">
        <v>0.1242</v>
      </c>
      <c r="E88" s="29">
        <f t="shared" si="9"/>
        <v>1.0380728604766488E-3</v>
      </c>
      <c r="F88" s="279">
        <v>9.4688999999999995E-2</v>
      </c>
      <c r="G88" s="29">
        <f t="shared" si="10"/>
        <v>1.5473850260579447E-3</v>
      </c>
      <c r="H88" s="29">
        <f t="shared" si="11"/>
        <v>-23.760869565217401</v>
      </c>
      <c r="I88" s="29">
        <f t="shared" si="12"/>
        <v>-4.5367933944288179</v>
      </c>
    </row>
    <row r="89" spans="1:9" x14ac:dyDescent="0.25">
      <c r="A89" s="279" t="s">
        <v>311</v>
      </c>
      <c r="B89" s="279">
        <v>0</v>
      </c>
      <c r="C89" s="29">
        <f t="shared" si="8"/>
        <v>0</v>
      </c>
      <c r="D89" s="279">
        <v>0</v>
      </c>
      <c r="E89" s="29">
        <f t="shared" si="9"/>
        <v>0</v>
      </c>
      <c r="F89" s="279">
        <v>9.4600000000000004E-2</v>
      </c>
      <c r="G89" s="29">
        <f t="shared" si="10"/>
        <v>1.545930609311341E-3</v>
      </c>
      <c r="H89" s="29" t="s">
        <v>314</v>
      </c>
      <c r="I89" s="29" t="s">
        <v>314</v>
      </c>
    </row>
    <row r="90" spans="1:9" x14ac:dyDescent="0.25">
      <c r="A90" s="279" t="s">
        <v>435</v>
      </c>
      <c r="B90" s="279">
        <v>0</v>
      </c>
      <c r="C90" s="29">
        <f t="shared" si="8"/>
        <v>0</v>
      </c>
      <c r="D90" s="279">
        <v>0.16666259</v>
      </c>
      <c r="E90" s="29">
        <f t="shared" si="9"/>
        <v>1.3929783537499753E-3</v>
      </c>
      <c r="F90" s="279">
        <v>7.7214450000000004E-2</v>
      </c>
      <c r="G90" s="29">
        <f t="shared" si="10"/>
        <v>1.2618201029190284E-3</v>
      </c>
      <c r="H90" s="29">
        <f t="shared" si="11"/>
        <v>-53.670196773013068</v>
      </c>
      <c r="I90" s="29" t="s">
        <v>314</v>
      </c>
    </row>
    <row r="91" spans="1:9" x14ac:dyDescent="0.25">
      <c r="A91" s="279" t="s">
        <v>491</v>
      </c>
      <c r="B91" s="279">
        <v>0</v>
      </c>
      <c r="C91" s="29">
        <f t="shared" si="8"/>
        <v>0</v>
      </c>
      <c r="D91" s="279">
        <v>0.21506981999999999</v>
      </c>
      <c r="E91" s="29">
        <f t="shared" si="9"/>
        <v>1.7975695913816261E-3</v>
      </c>
      <c r="F91" s="279">
        <v>7.6778149999999989E-2</v>
      </c>
      <c r="G91" s="29">
        <f t="shared" si="10"/>
        <v>1.2546901925084306E-3</v>
      </c>
      <c r="H91" s="29">
        <f t="shared" si="11"/>
        <v>-64.300825657453942</v>
      </c>
      <c r="I91" s="29" t="s">
        <v>314</v>
      </c>
    </row>
    <row r="92" spans="1:9" x14ac:dyDescent="0.25">
      <c r="A92" s="279" t="s">
        <v>397</v>
      </c>
      <c r="B92" s="279">
        <v>0</v>
      </c>
      <c r="C92" s="29">
        <f t="shared" si="8"/>
        <v>0</v>
      </c>
      <c r="D92" s="279">
        <v>4.0000000000000003E-5</v>
      </c>
      <c r="E92" s="29">
        <f t="shared" si="9"/>
        <v>3.3432298244014459E-7</v>
      </c>
      <c r="F92" s="279">
        <v>7.0544999999999997E-2</v>
      </c>
      <c r="G92" s="29">
        <f t="shared" si="10"/>
        <v>1.152829543698399E-3</v>
      </c>
      <c r="H92" s="29">
        <f t="shared" si="11"/>
        <v>176262.49999999997</v>
      </c>
      <c r="I92" s="29" t="s">
        <v>314</v>
      </c>
    </row>
    <row r="93" spans="1:9" x14ac:dyDescent="0.25">
      <c r="A93" s="279" t="s">
        <v>400</v>
      </c>
      <c r="B93" s="279">
        <v>5.5174000000000001E-2</v>
      </c>
      <c r="C93" s="29">
        <f t="shared" si="8"/>
        <v>6.8147027225155755E-4</v>
      </c>
      <c r="D93" s="279">
        <v>2.6814000000000001E-2</v>
      </c>
      <c r="E93" s="29">
        <f t="shared" si="9"/>
        <v>2.241134112787509E-4</v>
      </c>
      <c r="F93" s="279">
        <v>6.5185999999999994E-2</v>
      </c>
      <c r="G93" s="29">
        <f t="shared" si="10"/>
        <v>1.0652540454394194E-3</v>
      </c>
      <c r="H93" s="29">
        <f t="shared" si="11"/>
        <v>143.10434847467738</v>
      </c>
      <c r="I93" s="29">
        <f t="shared" si="12"/>
        <v>18.146228295936485</v>
      </c>
    </row>
    <row r="94" spans="1:9" x14ac:dyDescent="0.25">
      <c r="A94" s="279" t="s">
        <v>472</v>
      </c>
      <c r="B94" s="279">
        <v>0</v>
      </c>
      <c r="C94" s="29">
        <f t="shared" si="8"/>
        <v>0</v>
      </c>
      <c r="D94" s="279">
        <v>0.11338517999999999</v>
      </c>
      <c r="E94" s="29">
        <f t="shared" si="9"/>
        <v>9.4768178855281573E-4</v>
      </c>
      <c r="F94" s="279">
        <v>6.4416130000000002E-2</v>
      </c>
      <c r="G94" s="29">
        <f t="shared" si="10"/>
        <v>1.0526730137460736E-3</v>
      </c>
      <c r="H94" s="29">
        <f t="shared" si="11"/>
        <v>-43.188227950072481</v>
      </c>
      <c r="I94" s="29" t="s">
        <v>314</v>
      </c>
    </row>
    <row r="95" spans="1:9" x14ac:dyDescent="0.25">
      <c r="A95" s="279" t="s">
        <v>306</v>
      </c>
      <c r="B95" s="279">
        <v>1.268824E-2</v>
      </c>
      <c r="C95" s="29">
        <f t="shared" si="8"/>
        <v>1.5671617731527718E-4</v>
      </c>
      <c r="D95" s="279">
        <v>0</v>
      </c>
      <c r="E95" s="29">
        <f t="shared" si="9"/>
        <v>0</v>
      </c>
      <c r="F95" s="279">
        <v>5.6771959999999996E-2</v>
      </c>
      <c r="G95" s="29">
        <f t="shared" si="10"/>
        <v>9.2775381305073017E-4</v>
      </c>
      <c r="H95" s="29" t="s">
        <v>314</v>
      </c>
      <c r="I95" s="29">
        <f t="shared" si="12"/>
        <v>347.4376272832165</v>
      </c>
    </row>
    <row r="96" spans="1:9" x14ac:dyDescent="0.25">
      <c r="A96" s="279" t="s">
        <v>442</v>
      </c>
      <c r="B96" s="279">
        <v>0</v>
      </c>
      <c r="C96" s="29">
        <f t="shared" si="8"/>
        <v>0</v>
      </c>
      <c r="D96" s="279">
        <v>0</v>
      </c>
      <c r="E96" s="29">
        <f t="shared" si="9"/>
        <v>0</v>
      </c>
      <c r="F96" s="279">
        <v>2.9499599999999997E-2</v>
      </c>
      <c r="G96" s="29">
        <f t="shared" si="10"/>
        <v>4.8207541863045278E-4</v>
      </c>
      <c r="H96" s="29" t="s">
        <v>314</v>
      </c>
      <c r="I96" s="29" t="s">
        <v>314</v>
      </c>
    </row>
    <row r="97" spans="1:9" x14ac:dyDescent="0.25">
      <c r="A97" s="279" t="s">
        <v>303</v>
      </c>
      <c r="B97" s="279">
        <v>1.2925751599999999</v>
      </c>
      <c r="C97" s="29">
        <f t="shared" si="8"/>
        <v>1.596497528166891E-2</v>
      </c>
      <c r="D97" s="279">
        <v>7.5875970000000001E-2</v>
      </c>
      <c r="E97" s="29">
        <f t="shared" si="9"/>
        <v>6.3417701464847339E-4</v>
      </c>
      <c r="F97" s="279">
        <v>2.0336E-2</v>
      </c>
      <c r="G97" s="29">
        <f t="shared" si="10"/>
        <v>3.3232605571834495E-4</v>
      </c>
      <c r="H97" s="29">
        <f t="shared" si="11"/>
        <v>-73.198365701288566</v>
      </c>
      <c r="I97" s="29">
        <f t="shared" si="12"/>
        <v>-98.426706575422656</v>
      </c>
    </row>
    <row r="98" spans="1:9" x14ac:dyDescent="0.25">
      <c r="A98" s="279" t="s">
        <v>413</v>
      </c>
      <c r="B98" s="279">
        <v>0</v>
      </c>
      <c r="C98" s="29">
        <f t="shared" si="8"/>
        <v>0</v>
      </c>
      <c r="D98" s="279">
        <v>3.7989990000000001E-2</v>
      </c>
      <c r="E98" s="29">
        <f t="shared" si="9"/>
        <v>3.1752316899178173E-4</v>
      </c>
      <c r="F98" s="279">
        <v>0.02</v>
      </c>
      <c r="G98" s="29">
        <f t="shared" si="10"/>
        <v>3.2683522395588605E-4</v>
      </c>
      <c r="H98" s="29">
        <f t="shared" si="11"/>
        <v>-47.354553133601776</v>
      </c>
      <c r="I98" s="29" t="s">
        <v>314</v>
      </c>
    </row>
    <row r="99" spans="1:9" x14ac:dyDescent="0.25">
      <c r="A99" s="279" t="s">
        <v>298</v>
      </c>
      <c r="B99" s="279">
        <v>0.62960762000000003</v>
      </c>
      <c r="C99" s="29">
        <f t="shared" si="8"/>
        <v>7.7764685578905861E-3</v>
      </c>
      <c r="D99" s="279">
        <v>0.20859488000000001</v>
      </c>
      <c r="E99" s="29">
        <f t="shared" si="9"/>
        <v>1.7434515600836015E-3</v>
      </c>
      <c r="F99" s="279">
        <v>1.8700000000000001E-2</v>
      </c>
      <c r="G99" s="29">
        <f t="shared" si="10"/>
        <v>3.0559093439875347E-4</v>
      </c>
      <c r="H99" s="29">
        <f t="shared" si="11"/>
        <v>-91.035254556583553</v>
      </c>
      <c r="I99" s="29">
        <f t="shared" si="12"/>
        <v>-97.029896175653022</v>
      </c>
    </row>
    <row r="100" spans="1:9" x14ac:dyDescent="0.25">
      <c r="A100" s="279" t="s">
        <v>432</v>
      </c>
      <c r="B100" s="279">
        <v>0</v>
      </c>
      <c r="C100" s="29">
        <f t="shared" ref="C100:C131" si="13">(B100/$B$149)*100</f>
        <v>0</v>
      </c>
      <c r="D100" s="279">
        <v>0</v>
      </c>
      <c r="E100" s="29">
        <f t="shared" ref="E100:E131" si="14">(D100/$D$149)*100</f>
        <v>0</v>
      </c>
      <c r="F100" s="279">
        <v>1.7626900000000001E-2</v>
      </c>
      <c r="G100" s="29">
        <f t="shared" ref="G100:G131" si="15">(F100/$F$149)*100</f>
        <v>2.8805459045740041E-4</v>
      </c>
      <c r="H100" s="29" t="s">
        <v>314</v>
      </c>
      <c r="I100" s="29" t="s">
        <v>314</v>
      </c>
    </row>
    <row r="101" spans="1:9" x14ac:dyDescent="0.25">
      <c r="A101" s="279" t="s">
        <v>809</v>
      </c>
      <c r="B101" s="279">
        <v>0</v>
      </c>
      <c r="C101" s="29">
        <f t="shared" si="13"/>
        <v>0</v>
      </c>
      <c r="D101" s="279">
        <v>0</v>
      </c>
      <c r="E101" s="29">
        <f t="shared" si="14"/>
        <v>0</v>
      </c>
      <c r="F101" s="279">
        <v>1.5820000000000001E-2</v>
      </c>
      <c r="G101" s="29">
        <f t="shared" si="15"/>
        <v>2.5852666214910586E-4</v>
      </c>
      <c r="H101" s="29" t="s">
        <v>314</v>
      </c>
      <c r="I101" s="29" t="s">
        <v>314</v>
      </c>
    </row>
    <row r="102" spans="1:9" x14ac:dyDescent="0.25">
      <c r="A102" s="279" t="s">
        <v>384</v>
      </c>
      <c r="B102" s="279">
        <v>3.9129999999999998E-3</v>
      </c>
      <c r="C102" s="29">
        <f t="shared" si="13"/>
        <v>4.8330611797592059E-5</v>
      </c>
      <c r="D102" s="279">
        <v>8.175199000000001E-2</v>
      </c>
      <c r="E102" s="29">
        <f t="shared" si="14"/>
        <v>6.8328922793042194E-4</v>
      </c>
      <c r="F102" s="279">
        <v>6.6210000000000001E-3</v>
      </c>
      <c r="G102" s="29">
        <f t="shared" si="15"/>
        <v>1.0819880089059609E-4</v>
      </c>
      <c r="H102" s="29">
        <f t="shared" si="11"/>
        <v>-91.901114578372955</v>
      </c>
      <c r="I102" s="29">
        <f t="shared" si="12"/>
        <v>69.205213391259917</v>
      </c>
    </row>
    <row r="103" spans="1:9" x14ac:dyDescent="0.25">
      <c r="A103" s="279" t="s">
        <v>392</v>
      </c>
      <c r="B103" s="279">
        <v>0.31673695000000002</v>
      </c>
      <c r="C103" s="29">
        <f t="shared" si="13"/>
        <v>3.9121110586259463E-3</v>
      </c>
      <c r="D103" s="279">
        <v>0.10856863999999999</v>
      </c>
      <c r="E103" s="29">
        <f t="shared" si="14"/>
        <v>9.0742478810675942E-4</v>
      </c>
      <c r="F103" s="279">
        <v>4.3229999999999996E-3</v>
      </c>
      <c r="G103" s="29">
        <f t="shared" si="15"/>
        <v>7.0645433658064765E-5</v>
      </c>
      <c r="H103" s="29">
        <f t="shared" si="11"/>
        <v>-96.018187203966079</v>
      </c>
      <c r="I103" s="29">
        <f t="shared" si="12"/>
        <v>-98.635145031231758</v>
      </c>
    </row>
    <row r="104" spans="1:9" x14ac:dyDescent="0.25">
      <c r="A104" s="279" t="s">
        <v>403</v>
      </c>
      <c r="B104" s="279">
        <v>0</v>
      </c>
      <c r="C104" s="29">
        <f t="shared" si="13"/>
        <v>0</v>
      </c>
      <c r="D104" s="279">
        <v>7.5000000000000002E-4</v>
      </c>
      <c r="E104" s="29">
        <f t="shared" si="14"/>
        <v>6.2685559207527105E-6</v>
      </c>
      <c r="F104" s="279">
        <v>4.2820000000000002E-3</v>
      </c>
      <c r="G104" s="29">
        <f t="shared" si="15"/>
        <v>6.9975421448955209E-5</v>
      </c>
      <c r="H104" s="29">
        <f t="shared" si="11"/>
        <v>470.93333333333334</v>
      </c>
      <c r="I104" s="29" t="s">
        <v>314</v>
      </c>
    </row>
    <row r="105" spans="1:9" x14ac:dyDescent="0.25">
      <c r="A105" s="279" t="s">
        <v>447</v>
      </c>
      <c r="B105" s="279">
        <v>0</v>
      </c>
      <c r="C105" s="29">
        <f t="shared" si="13"/>
        <v>0</v>
      </c>
      <c r="D105" s="279">
        <v>0</v>
      </c>
      <c r="E105" s="29">
        <f t="shared" si="14"/>
        <v>0</v>
      </c>
      <c r="F105" s="279">
        <v>3.6181399999999997E-3</v>
      </c>
      <c r="G105" s="29">
        <f t="shared" si="15"/>
        <v>5.9126779860187478E-5</v>
      </c>
      <c r="H105" s="29" t="s">
        <v>314</v>
      </c>
      <c r="I105" s="29" t="s">
        <v>314</v>
      </c>
    </row>
    <row r="106" spans="1:9" x14ac:dyDescent="0.25">
      <c r="A106" s="279" t="s">
        <v>423</v>
      </c>
      <c r="B106" s="279">
        <v>6.0000000000000001E-3</v>
      </c>
      <c r="C106" s="29">
        <f t="shared" si="13"/>
        <v>7.4107761509213489E-5</v>
      </c>
      <c r="D106" s="279">
        <v>0</v>
      </c>
      <c r="E106" s="29">
        <f t="shared" si="14"/>
        <v>0</v>
      </c>
      <c r="F106" s="279">
        <v>3.522E-3</v>
      </c>
      <c r="G106" s="29">
        <f t="shared" si="15"/>
        <v>5.7555682938631537E-5</v>
      </c>
      <c r="H106" s="29" t="s">
        <v>314</v>
      </c>
      <c r="I106" s="29">
        <f t="shared" si="12"/>
        <v>-41.300000000000004</v>
      </c>
    </row>
    <row r="107" spans="1:9" x14ac:dyDescent="0.25">
      <c r="A107" s="279" t="s">
        <v>418</v>
      </c>
      <c r="B107" s="279">
        <v>1.0605E-2</v>
      </c>
      <c r="C107" s="29">
        <f t="shared" si="13"/>
        <v>1.3098546846753483E-4</v>
      </c>
      <c r="D107" s="279">
        <v>0</v>
      </c>
      <c r="E107" s="29">
        <f t="shared" si="14"/>
        <v>0</v>
      </c>
      <c r="F107" s="279">
        <v>1.2614799999999999E-3</v>
      </c>
      <c r="G107" s="29">
        <f t="shared" si="15"/>
        <v>2.0614804915793556E-5</v>
      </c>
      <c r="H107" s="29" t="s">
        <v>314</v>
      </c>
      <c r="I107" s="29">
        <f t="shared" si="12"/>
        <v>-88.104856199905697</v>
      </c>
    </row>
    <row r="108" spans="1:9" x14ac:dyDescent="0.25">
      <c r="A108" s="279" t="s">
        <v>415</v>
      </c>
      <c r="B108" s="279">
        <v>1.6000000000000001E-3</v>
      </c>
      <c r="C108" s="29">
        <f t="shared" si="13"/>
        <v>1.9762069735790264E-5</v>
      </c>
      <c r="D108" s="279">
        <v>0</v>
      </c>
      <c r="E108" s="29">
        <f t="shared" si="14"/>
        <v>0</v>
      </c>
      <c r="F108" s="279">
        <v>1.225E-3</v>
      </c>
      <c r="G108" s="29">
        <f t="shared" si="15"/>
        <v>2.0018657467298022E-5</v>
      </c>
      <c r="H108" s="29" t="s">
        <v>314</v>
      </c>
      <c r="I108" s="29">
        <f t="shared" si="12"/>
        <v>-23.437500000000011</v>
      </c>
    </row>
    <row r="109" spans="1:9" x14ac:dyDescent="0.25">
      <c r="A109" s="279" t="s">
        <v>408</v>
      </c>
      <c r="B109" s="279">
        <v>0.17469116000000001</v>
      </c>
      <c r="C109" s="29">
        <f t="shared" si="13"/>
        <v>2.157661803841309E-3</v>
      </c>
      <c r="D109" s="279">
        <v>0</v>
      </c>
      <c r="E109" s="29">
        <f t="shared" si="14"/>
        <v>0</v>
      </c>
      <c r="F109" s="279">
        <v>8.7410000000000005E-4</v>
      </c>
      <c r="G109" s="29">
        <f t="shared" si="15"/>
        <v>1.4284333462992E-5</v>
      </c>
      <c r="H109" s="29" t="s">
        <v>314</v>
      </c>
      <c r="I109" s="29">
        <f t="shared" si="12"/>
        <v>-99.499631234917672</v>
      </c>
    </row>
    <row r="110" spans="1:9" x14ac:dyDescent="0.25">
      <c r="A110" s="279" t="s">
        <v>371</v>
      </c>
      <c r="B110" s="279">
        <v>4.6467037599999994</v>
      </c>
      <c r="C110" s="29">
        <f t="shared" si="13"/>
        <v>5.7392802341674251E-2</v>
      </c>
      <c r="D110" s="279">
        <v>1.242102</v>
      </c>
      <c r="E110" s="29">
        <f t="shared" si="14"/>
        <v>1.038158112837171E-2</v>
      </c>
      <c r="F110" s="279">
        <v>2.5496999999999998E-4</v>
      </c>
      <c r="G110" s="29">
        <f t="shared" si="15"/>
        <v>4.1666588526016133E-6</v>
      </c>
      <c r="H110" s="29">
        <f t="shared" si="11"/>
        <v>-99.979472700309628</v>
      </c>
      <c r="I110" s="29">
        <f t="shared" si="12"/>
        <v>-99.994512884548499</v>
      </c>
    </row>
    <row r="111" spans="1:9" x14ac:dyDescent="0.25">
      <c r="A111" s="279" t="s">
        <v>577</v>
      </c>
      <c r="B111" s="279">
        <v>0</v>
      </c>
      <c r="C111" s="29">
        <f t="shared" si="13"/>
        <v>0</v>
      </c>
      <c r="D111" s="279">
        <v>2.5000000000000001E-4</v>
      </c>
      <c r="E111" s="29">
        <f t="shared" si="14"/>
        <v>2.0895186402509038E-6</v>
      </c>
      <c r="F111" s="279">
        <v>2.5000000000000001E-4</v>
      </c>
      <c r="G111" s="29">
        <f t="shared" si="15"/>
        <v>4.0854402994485756E-6</v>
      </c>
      <c r="H111" s="29">
        <f t="shared" si="11"/>
        <v>0</v>
      </c>
      <c r="I111" s="29" t="s">
        <v>314</v>
      </c>
    </row>
    <row r="112" spans="1:9" x14ac:dyDescent="0.25">
      <c r="A112" s="279" t="s">
        <v>445</v>
      </c>
      <c r="B112" s="279">
        <v>0</v>
      </c>
      <c r="C112" s="29">
        <f t="shared" si="13"/>
        <v>0</v>
      </c>
      <c r="D112" s="279">
        <v>0</v>
      </c>
      <c r="E112" s="29">
        <f t="shared" si="14"/>
        <v>0</v>
      </c>
      <c r="F112" s="279">
        <v>2.22E-4</v>
      </c>
      <c r="G112" s="29">
        <f t="shared" si="15"/>
        <v>3.6278709859103352E-6</v>
      </c>
      <c r="H112" s="29" t="s">
        <v>314</v>
      </c>
      <c r="I112" s="29" t="s">
        <v>314</v>
      </c>
    </row>
    <row r="113" spans="1:12" x14ac:dyDescent="0.25">
      <c r="A113" s="279" t="s">
        <v>383</v>
      </c>
      <c r="B113" s="279">
        <v>1.5E-5</v>
      </c>
      <c r="C113" s="29">
        <f t="shared" si="13"/>
        <v>1.8526940377303374E-7</v>
      </c>
      <c r="D113" s="279">
        <v>0.36531527000000003</v>
      </c>
      <c r="E113" s="29">
        <f t="shared" si="14"/>
        <v>3.0533322649331672E-3</v>
      </c>
      <c r="F113" s="279">
        <v>1.9216E-4</v>
      </c>
      <c r="G113" s="29">
        <f t="shared" si="15"/>
        <v>3.1402328317681532E-6</v>
      </c>
      <c r="H113" s="29">
        <f t="shared" si="11"/>
        <v>-99.947398859073161</v>
      </c>
      <c r="I113" s="29">
        <f t="shared" si="12"/>
        <v>1181.0666666666666</v>
      </c>
    </row>
    <row r="114" spans="1:12" x14ac:dyDescent="0.25">
      <c r="A114" s="279" t="s">
        <v>561</v>
      </c>
      <c r="B114" s="279">
        <v>0</v>
      </c>
      <c r="C114" s="29">
        <f t="shared" si="13"/>
        <v>0</v>
      </c>
      <c r="D114" s="279">
        <v>0</v>
      </c>
      <c r="E114" s="29">
        <f t="shared" si="14"/>
        <v>0</v>
      </c>
      <c r="F114" s="279">
        <v>1E-4</v>
      </c>
      <c r="G114" s="29">
        <f t="shared" si="15"/>
        <v>1.6341761197794304E-6</v>
      </c>
      <c r="H114" s="29" t="s">
        <v>314</v>
      </c>
      <c r="I114" s="29" t="s">
        <v>314</v>
      </c>
    </row>
    <row r="115" spans="1:12" x14ac:dyDescent="0.25">
      <c r="A115" s="279" t="s">
        <v>538</v>
      </c>
      <c r="B115" s="279">
        <v>0</v>
      </c>
      <c r="C115" s="29">
        <f t="shared" si="13"/>
        <v>0</v>
      </c>
      <c r="D115" s="279">
        <v>0</v>
      </c>
      <c r="E115" s="29">
        <f t="shared" si="14"/>
        <v>0</v>
      </c>
      <c r="F115" s="279">
        <v>5.0000000000000002E-5</v>
      </c>
      <c r="G115" s="29">
        <f t="shared" si="15"/>
        <v>8.1708805988971522E-7</v>
      </c>
      <c r="H115" s="29" t="s">
        <v>314</v>
      </c>
      <c r="I115" s="29" t="s">
        <v>314</v>
      </c>
    </row>
    <row r="116" spans="1:12" x14ac:dyDescent="0.25">
      <c r="A116" s="279" t="s">
        <v>309</v>
      </c>
      <c r="B116" s="279">
        <v>1E-4</v>
      </c>
      <c r="C116" s="29">
        <f t="shared" si="13"/>
        <v>1.2351293584868915E-6</v>
      </c>
      <c r="D116" s="279">
        <v>0.85382009999999997</v>
      </c>
      <c r="E116" s="29">
        <f t="shared" si="14"/>
        <v>7.1362920574835611E-3</v>
      </c>
      <c r="F116" s="279">
        <v>2.0000000000000002E-5</v>
      </c>
      <c r="G116" s="29">
        <f t="shared" si="15"/>
        <v>3.2683522395588607E-7</v>
      </c>
      <c r="H116" s="29">
        <f t="shared" si="11"/>
        <v>-99.997657586182385</v>
      </c>
      <c r="I116" s="29">
        <f t="shared" si="12"/>
        <v>-80</v>
      </c>
    </row>
    <row r="117" spans="1:12" x14ac:dyDescent="0.25">
      <c r="A117" s="279" t="s">
        <v>419</v>
      </c>
      <c r="B117" s="279">
        <v>0</v>
      </c>
      <c r="C117" s="29">
        <f t="shared" si="13"/>
        <v>0</v>
      </c>
      <c r="D117" s="279">
        <v>8.4791979999999989E-2</v>
      </c>
      <c r="E117" s="29">
        <f t="shared" si="14"/>
        <v>7.0869769101512717E-4</v>
      </c>
      <c r="F117" s="279">
        <v>0</v>
      </c>
      <c r="G117" s="29">
        <f t="shared" si="15"/>
        <v>0</v>
      </c>
      <c r="H117" s="29">
        <f t="shared" si="11"/>
        <v>-100</v>
      </c>
      <c r="I117" s="29" t="s">
        <v>314</v>
      </c>
      <c r="L117" s="86"/>
    </row>
    <row r="118" spans="1:12" x14ac:dyDescent="0.25">
      <c r="A118" s="279" t="s">
        <v>537</v>
      </c>
      <c r="B118" s="279">
        <v>1.26E-2</v>
      </c>
      <c r="C118" s="29">
        <f t="shared" si="13"/>
        <v>1.5562629916934833E-4</v>
      </c>
      <c r="D118" s="279">
        <v>0.82506225</v>
      </c>
      <c r="E118" s="29">
        <f t="shared" si="14"/>
        <v>6.8959318029694038E-3</v>
      </c>
      <c r="F118" s="279">
        <v>0</v>
      </c>
      <c r="G118" s="29">
        <f t="shared" si="15"/>
        <v>0</v>
      </c>
      <c r="H118" s="29">
        <f t="shared" si="11"/>
        <v>-100</v>
      </c>
      <c r="I118" s="29">
        <f t="shared" si="12"/>
        <v>-100</v>
      </c>
    </row>
    <row r="119" spans="1:12" x14ac:dyDescent="0.25">
      <c r="A119" s="279" t="s">
        <v>572</v>
      </c>
      <c r="B119" s="279">
        <v>5.8085589999999999E-2</v>
      </c>
      <c r="C119" s="29">
        <f t="shared" si="13"/>
        <v>7.1743217514032591E-4</v>
      </c>
      <c r="D119" s="279">
        <v>0</v>
      </c>
      <c r="E119" s="29">
        <f t="shared" si="14"/>
        <v>0</v>
      </c>
      <c r="F119" s="279">
        <v>0</v>
      </c>
      <c r="G119" s="29">
        <f t="shared" si="15"/>
        <v>0</v>
      </c>
      <c r="H119" s="29" t="s">
        <v>314</v>
      </c>
      <c r="I119" s="29">
        <f t="shared" si="12"/>
        <v>-100</v>
      </c>
    </row>
    <row r="120" spans="1:12" x14ac:dyDescent="0.25">
      <c r="A120" s="279" t="s">
        <v>486</v>
      </c>
      <c r="B120" s="279">
        <v>3.2889999999999998E-3</v>
      </c>
      <c r="C120" s="29">
        <f t="shared" si="13"/>
        <v>4.062340460063386E-5</v>
      </c>
      <c r="D120" s="279">
        <v>0</v>
      </c>
      <c r="E120" s="29">
        <f t="shared" si="14"/>
        <v>0</v>
      </c>
      <c r="F120" s="279">
        <v>0</v>
      </c>
      <c r="G120" s="29">
        <f t="shared" si="15"/>
        <v>0</v>
      </c>
      <c r="H120" s="29" t="s">
        <v>314</v>
      </c>
      <c r="I120" s="29">
        <f t="shared" si="12"/>
        <v>-100</v>
      </c>
    </row>
    <row r="121" spans="1:12" x14ac:dyDescent="0.25">
      <c r="A121" s="279" t="s">
        <v>453</v>
      </c>
      <c r="B121" s="279">
        <v>0</v>
      </c>
      <c r="C121" s="29">
        <f t="shared" si="13"/>
        <v>0</v>
      </c>
      <c r="D121" s="279">
        <v>0</v>
      </c>
      <c r="E121" s="29">
        <f t="shared" si="14"/>
        <v>0</v>
      </c>
      <c r="F121" s="279">
        <v>0</v>
      </c>
      <c r="G121" s="29">
        <f t="shared" si="15"/>
        <v>0</v>
      </c>
      <c r="H121" s="29" t="s">
        <v>314</v>
      </c>
      <c r="I121" s="29" t="s">
        <v>314</v>
      </c>
    </row>
    <row r="122" spans="1:12" x14ac:dyDescent="0.25">
      <c r="A122" s="279" t="s">
        <v>449</v>
      </c>
      <c r="B122" s="279">
        <v>0.44961303999999996</v>
      </c>
      <c r="C122" s="29">
        <f t="shared" si="13"/>
        <v>5.5533026566254107E-3</v>
      </c>
      <c r="D122" s="279">
        <v>3.715E-3</v>
      </c>
      <c r="E122" s="29">
        <f t="shared" si="14"/>
        <v>3.1050246994128427E-5</v>
      </c>
      <c r="F122" s="279">
        <v>0</v>
      </c>
      <c r="G122" s="29">
        <f t="shared" si="15"/>
        <v>0</v>
      </c>
      <c r="H122" s="29">
        <f t="shared" si="11"/>
        <v>-100</v>
      </c>
      <c r="I122" s="29">
        <f t="shared" si="12"/>
        <v>-100</v>
      </c>
    </row>
    <row r="123" spans="1:12" x14ac:dyDescent="0.25">
      <c r="A123" s="279" t="s">
        <v>349</v>
      </c>
      <c r="B123" s="279">
        <v>31.83881517</v>
      </c>
      <c r="C123" s="29">
        <f t="shared" si="13"/>
        <v>0.39325055355904809</v>
      </c>
      <c r="D123" s="279">
        <v>174.19725348</v>
      </c>
      <c r="E123" s="29">
        <f t="shared" si="14"/>
        <v>1.4559536329078864</v>
      </c>
      <c r="F123" s="279">
        <v>0</v>
      </c>
      <c r="G123" s="29">
        <f t="shared" si="15"/>
        <v>0</v>
      </c>
      <c r="H123" s="29">
        <f t="shared" si="11"/>
        <v>-100</v>
      </c>
      <c r="I123" s="29">
        <f t="shared" si="12"/>
        <v>-100</v>
      </c>
    </row>
    <row r="124" spans="1:12" x14ac:dyDescent="0.25">
      <c r="A124" s="279" t="s">
        <v>564</v>
      </c>
      <c r="B124" s="279">
        <v>0</v>
      </c>
      <c r="C124" s="29">
        <f t="shared" si="13"/>
        <v>0</v>
      </c>
      <c r="D124" s="279">
        <v>0</v>
      </c>
      <c r="E124" s="29">
        <f t="shared" si="14"/>
        <v>0</v>
      </c>
      <c r="F124" s="279">
        <v>0</v>
      </c>
      <c r="G124" s="29">
        <f t="shared" si="15"/>
        <v>0</v>
      </c>
      <c r="H124" s="29" t="s">
        <v>314</v>
      </c>
      <c r="I124" s="29" t="s">
        <v>314</v>
      </c>
    </row>
    <row r="125" spans="1:12" x14ac:dyDescent="0.25">
      <c r="A125" s="279" t="s">
        <v>424</v>
      </c>
      <c r="B125" s="279">
        <v>0</v>
      </c>
      <c r="C125" s="29">
        <f t="shared" si="13"/>
        <v>0</v>
      </c>
      <c r="D125" s="279">
        <v>3.15E-2</v>
      </c>
      <c r="E125" s="29">
        <f t="shared" si="14"/>
        <v>2.6327934867161382E-4</v>
      </c>
      <c r="F125" s="279">
        <v>0</v>
      </c>
      <c r="G125" s="29">
        <f t="shared" si="15"/>
        <v>0</v>
      </c>
      <c r="H125" s="29">
        <f t="shared" si="11"/>
        <v>-100</v>
      </c>
      <c r="I125" s="29" t="s">
        <v>314</v>
      </c>
    </row>
    <row r="126" spans="1:12" x14ac:dyDescent="0.25">
      <c r="A126" s="279" t="s">
        <v>425</v>
      </c>
      <c r="B126" s="279">
        <v>8.8500000000000004E-4</v>
      </c>
      <c r="C126" s="29">
        <f t="shared" si="13"/>
        <v>1.093089482260899E-5</v>
      </c>
      <c r="D126" s="279">
        <v>0</v>
      </c>
      <c r="E126" s="29">
        <f t="shared" si="14"/>
        <v>0</v>
      </c>
      <c r="F126" s="279">
        <v>0</v>
      </c>
      <c r="G126" s="29">
        <f t="shared" si="15"/>
        <v>0</v>
      </c>
      <c r="H126" s="29" t="s">
        <v>314</v>
      </c>
      <c r="I126" s="29">
        <f t="shared" si="12"/>
        <v>-100</v>
      </c>
    </row>
    <row r="127" spans="1:12" x14ac:dyDescent="0.25">
      <c r="A127" s="279" t="s">
        <v>576</v>
      </c>
      <c r="B127" s="279">
        <v>0</v>
      </c>
      <c r="C127" s="29">
        <f t="shared" si="13"/>
        <v>0</v>
      </c>
      <c r="D127" s="279">
        <v>0</v>
      </c>
      <c r="E127" s="29">
        <f t="shared" si="14"/>
        <v>0</v>
      </c>
      <c r="F127" s="279">
        <v>0</v>
      </c>
      <c r="G127" s="29">
        <f t="shared" si="15"/>
        <v>0</v>
      </c>
      <c r="H127" s="29" t="s">
        <v>314</v>
      </c>
      <c r="I127" s="29" t="s">
        <v>314</v>
      </c>
    </row>
    <row r="128" spans="1:12" x14ac:dyDescent="0.25">
      <c r="A128" s="279" t="s">
        <v>426</v>
      </c>
      <c r="B128" s="279">
        <v>0.22589055</v>
      </c>
      <c r="C128" s="29">
        <f t="shared" si="13"/>
        <v>2.7900405010975104E-3</v>
      </c>
      <c r="D128" s="279">
        <v>7.4611E-3</v>
      </c>
      <c r="E128" s="29">
        <f t="shared" si="14"/>
        <v>6.2360430107104059E-5</v>
      </c>
      <c r="F128" s="279">
        <v>0</v>
      </c>
      <c r="G128" s="29">
        <f t="shared" si="15"/>
        <v>0</v>
      </c>
      <c r="H128" s="29">
        <f t="shared" si="11"/>
        <v>-100</v>
      </c>
      <c r="I128" s="29">
        <f t="shared" si="12"/>
        <v>-100</v>
      </c>
    </row>
    <row r="129" spans="1:9" x14ac:dyDescent="0.25">
      <c r="A129" s="279" t="s">
        <v>574</v>
      </c>
      <c r="B129" s="279">
        <v>0</v>
      </c>
      <c r="C129" s="29">
        <f t="shared" si="13"/>
        <v>0</v>
      </c>
      <c r="D129" s="279">
        <v>0</v>
      </c>
      <c r="E129" s="29">
        <f t="shared" si="14"/>
        <v>0</v>
      </c>
      <c r="F129" s="279">
        <v>0</v>
      </c>
      <c r="G129" s="29">
        <f t="shared" si="15"/>
        <v>0</v>
      </c>
      <c r="H129" s="29" t="s">
        <v>314</v>
      </c>
      <c r="I129" s="29" t="s">
        <v>314</v>
      </c>
    </row>
    <row r="130" spans="1:9" x14ac:dyDescent="0.25">
      <c r="A130" s="279" t="s">
        <v>556</v>
      </c>
      <c r="B130" s="279">
        <v>0</v>
      </c>
      <c r="C130" s="29">
        <f t="shared" si="13"/>
        <v>0</v>
      </c>
      <c r="D130" s="279">
        <v>0</v>
      </c>
      <c r="E130" s="29">
        <f t="shared" si="14"/>
        <v>0</v>
      </c>
      <c r="F130" s="279">
        <v>0</v>
      </c>
      <c r="G130" s="29">
        <f t="shared" si="15"/>
        <v>0</v>
      </c>
      <c r="H130" s="29" t="s">
        <v>314</v>
      </c>
      <c r="I130" s="29" t="s">
        <v>314</v>
      </c>
    </row>
    <row r="131" spans="1:9" x14ac:dyDescent="0.25">
      <c r="A131" s="279" t="s">
        <v>459</v>
      </c>
      <c r="B131" s="279">
        <v>5.2992999999999998E-2</v>
      </c>
      <c r="C131" s="29">
        <f t="shared" si="13"/>
        <v>6.5453210094295841E-4</v>
      </c>
      <c r="D131" s="279">
        <v>0</v>
      </c>
      <c r="E131" s="29">
        <f t="shared" si="14"/>
        <v>0</v>
      </c>
      <c r="F131" s="279">
        <v>0</v>
      </c>
      <c r="G131" s="29">
        <f t="shared" si="15"/>
        <v>0</v>
      </c>
      <c r="H131" s="29" t="s">
        <v>314</v>
      </c>
      <c r="I131" s="29">
        <f t="shared" si="12"/>
        <v>-100</v>
      </c>
    </row>
    <row r="132" spans="1:9" x14ac:dyDescent="0.25">
      <c r="A132" s="279" t="s">
        <v>429</v>
      </c>
      <c r="B132" s="279">
        <v>0</v>
      </c>
      <c r="C132" s="29">
        <f t="shared" ref="C132:C149" si="16">(B132/$B$149)*100</f>
        <v>0</v>
      </c>
      <c r="D132" s="279">
        <v>0</v>
      </c>
      <c r="E132" s="29">
        <f t="shared" ref="E132:E149" si="17">(D132/$D$149)*100</f>
        <v>0</v>
      </c>
      <c r="F132" s="279">
        <v>0</v>
      </c>
      <c r="G132" s="29">
        <f t="shared" ref="G132:G149" si="18">(F132/$F$149)*100</f>
        <v>0</v>
      </c>
      <c r="H132" s="29" t="s">
        <v>314</v>
      </c>
      <c r="I132" s="29" t="s">
        <v>314</v>
      </c>
    </row>
    <row r="133" spans="1:9" x14ac:dyDescent="0.25">
      <c r="A133" s="279" t="s">
        <v>430</v>
      </c>
      <c r="B133" s="279">
        <v>0</v>
      </c>
      <c r="C133" s="29">
        <f t="shared" si="16"/>
        <v>0</v>
      </c>
      <c r="D133" s="279">
        <v>4.8000000000000001E-5</v>
      </c>
      <c r="E133" s="29">
        <f t="shared" si="17"/>
        <v>4.0118757892817353E-7</v>
      </c>
      <c r="F133" s="279">
        <v>0</v>
      </c>
      <c r="G133" s="29">
        <f t="shared" si="18"/>
        <v>0</v>
      </c>
      <c r="H133" s="29">
        <f t="shared" ref="H133:H149" si="19">((F133/D133)-1)*100</f>
        <v>-100</v>
      </c>
      <c r="I133" s="29" t="s">
        <v>314</v>
      </c>
    </row>
    <row r="134" spans="1:9" x14ac:dyDescent="0.25">
      <c r="A134" s="279" t="s">
        <v>439</v>
      </c>
      <c r="B134" s="279">
        <v>0.48678968</v>
      </c>
      <c r="C134" s="29">
        <f t="shared" si="16"/>
        <v>6.0124822517643919E-3</v>
      </c>
      <c r="D134" s="279">
        <v>0</v>
      </c>
      <c r="E134" s="29">
        <f t="shared" si="17"/>
        <v>0</v>
      </c>
      <c r="F134" s="279">
        <v>0</v>
      </c>
      <c r="G134" s="29">
        <f t="shared" si="18"/>
        <v>0</v>
      </c>
      <c r="H134" s="29" t="s">
        <v>314</v>
      </c>
      <c r="I134" s="29">
        <f t="shared" ref="I134:I149" si="20">((F134/B134)-1)*100</f>
        <v>-100</v>
      </c>
    </row>
    <row r="135" spans="1:9" x14ac:dyDescent="0.25">
      <c r="A135" s="279" t="s">
        <v>489</v>
      </c>
      <c r="B135" s="279">
        <v>0</v>
      </c>
      <c r="C135" s="29">
        <f t="shared" si="16"/>
        <v>0</v>
      </c>
      <c r="D135" s="279">
        <v>3.4505100000000004E-3</v>
      </c>
      <c r="E135" s="29">
        <f t="shared" si="17"/>
        <v>2.8839619853488585E-5</v>
      </c>
      <c r="F135" s="279">
        <v>0</v>
      </c>
      <c r="G135" s="29">
        <f t="shared" si="18"/>
        <v>0</v>
      </c>
      <c r="H135" s="29">
        <f t="shared" si="19"/>
        <v>-100</v>
      </c>
      <c r="I135" s="29" t="s">
        <v>314</v>
      </c>
    </row>
    <row r="136" spans="1:9" x14ac:dyDescent="0.25">
      <c r="A136" s="279" t="s">
        <v>460</v>
      </c>
      <c r="B136" s="279">
        <v>0</v>
      </c>
      <c r="C136" s="29">
        <f t="shared" si="16"/>
        <v>0</v>
      </c>
      <c r="D136" s="279">
        <v>0</v>
      </c>
      <c r="E136" s="29">
        <f t="shared" si="17"/>
        <v>0</v>
      </c>
      <c r="F136" s="279">
        <v>0</v>
      </c>
      <c r="G136" s="29">
        <f t="shared" si="18"/>
        <v>0</v>
      </c>
      <c r="H136" s="29" t="s">
        <v>314</v>
      </c>
      <c r="I136" s="29" t="s">
        <v>314</v>
      </c>
    </row>
    <row r="137" spans="1:9" x14ac:dyDescent="0.25">
      <c r="A137" s="279" t="s">
        <v>555</v>
      </c>
      <c r="B137" s="279">
        <v>0</v>
      </c>
      <c r="C137" s="29">
        <f t="shared" si="16"/>
        <v>0</v>
      </c>
      <c r="D137" s="279">
        <v>2.80053E-2</v>
      </c>
      <c r="E137" s="29">
        <f t="shared" si="17"/>
        <v>2.340703855032745E-4</v>
      </c>
      <c r="F137" s="279">
        <v>0</v>
      </c>
      <c r="G137" s="29">
        <f t="shared" si="18"/>
        <v>0</v>
      </c>
      <c r="H137" s="29">
        <f t="shared" si="19"/>
        <v>-100</v>
      </c>
      <c r="I137" s="29" t="s">
        <v>314</v>
      </c>
    </row>
    <row r="138" spans="1:9" x14ac:dyDescent="0.25">
      <c r="A138" s="279" t="s">
        <v>437</v>
      </c>
      <c r="B138" s="279">
        <v>0</v>
      </c>
      <c r="C138" s="29">
        <f t="shared" si="16"/>
        <v>0</v>
      </c>
      <c r="D138" s="279">
        <v>2.16E-3</v>
      </c>
      <c r="E138" s="29">
        <f t="shared" si="17"/>
        <v>1.8053441051767805E-5</v>
      </c>
      <c r="F138" s="279">
        <v>0</v>
      </c>
      <c r="G138" s="29">
        <f t="shared" si="18"/>
        <v>0</v>
      </c>
      <c r="H138" s="29">
        <f t="shared" si="19"/>
        <v>-100</v>
      </c>
      <c r="I138" s="29" t="s">
        <v>314</v>
      </c>
    </row>
    <row r="139" spans="1:9" x14ac:dyDescent="0.25">
      <c r="A139" s="279" t="s">
        <v>534</v>
      </c>
      <c r="B139" s="279">
        <v>0</v>
      </c>
      <c r="C139" s="29">
        <f t="shared" si="16"/>
        <v>0</v>
      </c>
      <c r="D139" s="279">
        <v>0</v>
      </c>
      <c r="E139" s="29">
        <f t="shared" si="17"/>
        <v>0</v>
      </c>
      <c r="F139" s="279">
        <v>0</v>
      </c>
      <c r="G139" s="29">
        <f t="shared" si="18"/>
        <v>0</v>
      </c>
      <c r="H139" s="29" t="s">
        <v>314</v>
      </c>
      <c r="I139" s="29" t="s">
        <v>314</v>
      </c>
    </row>
    <row r="140" spans="1:9" x14ac:dyDescent="0.25">
      <c r="A140" s="279" t="s">
        <v>509</v>
      </c>
      <c r="B140" s="279">
        <v>0</v>
      </c>
      <c r="C140" s="29">
        <f t="shared" si="16"/>
        <v>0</v>
      </c>
      <c r="D140" s="279">
        <v>16.895826170000003</v>
      </c>
      <c r="E140" s="29">
        <f t="shared" si="17"/>
        <v>0.14121657489861614</v>
      </c>
      <c r="F140" s="279">
        <v>0</v>
      </c>
      <c r="G140" s="29">
        <f t="shared" si="18"/>
        <v>0</v>
      </c>
      <c r="H140" s="29">
        <f t="shared" si="19"/>
        <v>-100</v>
      </c>
      <c r="I140" s="29" t="s">
        <v>314</v>
      </c>
    </row>
    <row r="141" spans="1:9" x14ac:dyDescent="0.25">
      <c r="A141" s="279" t="s">
        <v>310</v>
      </c>
      <c r="B141" s="279">
        <v>5.3375000000000002E-3</v>
      </c>
      <c r="C141" s="29">
        <f t="shared" si="16"/>
        <v>6.592502950923783E-5</v>
      </c>
      <c r="D141" s="279">
        <v>0</v>
      </c>
      <c r="E141" s="29">
        <f t="shared" si="17"/>
        <v>0</v>
      </c>
      <c r="F141" s="279">
        <v>0</v>
      </c>
      <c r="G141" s="29">
        <f t="shared" si="18"/>
        <v>0</v>
      </c>
      <c r="H141" s="29" t="s">
        <v>314</v>
      </c>
      <c r="I141" s="29">
        <f t="shared" si="20"/>
        <v>-100</v>
      </c>
    </row>
    <row r="142" spans="1:9" x14ac:dyDescent="0.25">
      <c r="A142" s="279" t="s">
        <v>565</v>
      </c>
      <c r="B142" s="279">
        <v>0</v>
      </c>
      <c r="C142" s="29">
        <f t="shared" si="16"/>
        <v>0</v>
      </c>
      <c r="D142" s="279">
        <v>0</v>
      </c>
      <c r="E142" s="29">
        <f t="shared" si="17"/>
        <v>0</v>
      </c>
      <c r="F142" s="279">
        <v>0</v>
      </c>
      <c r="G142" s="29">
        <f t="shared" si="18"/>
        <v>0</v>
      </c>
      <c r="H142" s="29" t="s">
        <v>314</v>
      </c>
      <c r="I142" s="29" t="s">
        <v>314</v>
      </c>
    </row>
    <row r="143" spans="1:9" x14ac:dyDescent="0.25">
      <c r="A143" s="279" t="s">
        <v>582</v>
      </c>
      <c r="B143" s="279">
        <v>0</v>
      </c>
      <c r="C143" s="29">
        <f t="shared" si="16"/>
        <v>0</v>
      </c>
      <c r="D143" s="279">
        <v>1.84637E-3</v>
      </c>
      <c r="E143" s="29">
        <f t="shared" si="17"/>
        <v>1.5432098127200244E-5</v>
      </c>
      <c r="F143" s="279">
        <v>0</v>
      </c>
      <c r="G143" s="29">
        <f t="shared" si="18"/>
        <v>0</v>
      </c>
      <c r="H143" s="29">
        <f t="shared" si="19"/>
        <v>-100</v>
      </c>
      <c r="I143" s="29" t="s">
        <v>314</v>
      </c>
    </row>
    <row r="144" spans="1:9" x14ac:dyDescent="0.25">
      <c r="A144" s="279" t="s">
        <v>416</v>
      </c>
      <c r="B144" s="279">
        <v>5.0000000000000002E-5</v>
      </c>
      <c r="C144" s="29">
        <f t="shared" si="16"/>
        <v>6.1756467924344575E-7</v>
      </c>
      <c r="D144" s="279">
        <v>0</v>
      </c>
      <c r="E144" s="29">
        <f t="shared" si="17"/>
        <v>0</v>
      </c>
      <c r="F144" s="279">
        <v>0</v>
      </c>
      <c r="G144" s="29">
        <f t="shared" si="18"/>
        <v>0</v>
      </c>
      <c r="H144" s="29" t="s">
        <v>314</v>
      </c>
      <c r="I144" s="29">
        <f t="shared" si="20"/>
        <v>-100</v>
      </c>
    </row>
    <row r="145" spans="1:9" x14ac:dyDescent="0.25">
      <c r="A145" s="279" t="s">
        <v>566</v>
      </c>
      <c r="B145" s="279">
        <v>0.11684469</v>
      </c>
      <c r="C145" s="29">
        <f t="shared" si="16"/>
        <v>1.4431830700229972E-3</v>
      </c>
      <c r="D145" s="279">
        <v>0</v>
      </c>
      <c r="E145" s="29">
        <f t="shared" si="17"/>
        <v>0</v>
      </c>
      <c r="F145" s="279">
        <v>0</v>
      </c>
      <c r="G145" s="29">
        <f t="shared" si="18"/>
        <v>0</v>
      </c>
      <c r="H145" s="29" t="s">
        <v>314</v>
      </c>
      <c r="I145" s="29">
        <f t="shared" si="20"/>
        <v>-100</v>
      </c>
    </row>
    <row r="146" spans="1:9" x14ac:dyDescent="0.25">
      <c r="A146" s="279" t="s">
        <v>438</v>
      </c>
      <c r="B146" s="279">
        <v>0</v>
      </c>
      <c r="C146" s="29">
        <f t="shared" si="16"/>
        <v>0</v>
      </c>
      <c r="D146" s="279">
        <v>9.3620000000000002E-5</v>
      </c>
      <c r="E146" s="29">
        <f t="shared" si="17"/>
        <v>7.8248294040115838E-7</v>
      </c>
      <c r="F146" s="279">
        <v>0</v>
      </c>
      <c r="G146" s="29">
        <f t="shared" si="18"/>
        <v>0</v>
      </c>
      <c r="H146" s="29">
        <f t="shared" si="19"/>
        <v>-100</v>
      </c>
      <c r="I146" s="29" t="s">
        <v>314</v>
      </c>
    </row>
    <row r="147" spans="1:9" x14ac:dyDescent="0.25">
      <c r="A147" s="279" t="s">
        <v>547</v>
      </c>
      <c r="B147" s="279">
        <v>0</v>
      </c>
      <c r="C147" s="29">
        <f t="shared" si="16"/>
        <v>0</v>
      </c>
      <c r="D147" s="279">
        <v>0.13569465</v>
      </c>
      <c r="E147" s="29">
        <f t="shared" si="17"/>
        <v>1.1341460022292892E-3</v>
      </c>
      <c r="F147" s="279">
        <v>0</v>
      </c>
      <c r="G147" s="29">
        <f t="shared" si="18"/>
        <v>0</v>
      </c>
      <c r="H147" s="29">
        <f t="shared" si="19"/>
        <v>-100</v>
      </c>
      <c r="I147" s="29" t="s">
        <v>314</v>
      </c>
    </row>
    <row r="148" spans="1:9" x14ac:dyDescent="0.25">
      <c r="A148" s="280" t="s">
        <v>417</v>
      </c>
      <c r="B148" s="280">
        <v>2.7078910000000001E-2</v>
      </c>
      <c r="C148" s="238">
        <f t="shared" si="16"/>
        <v>3.3445956736824272E-4</v>
      </c>
      <c r="D148" s="280"/>
      <c r="E148" s="238">
        <f t="shared" si="17"/>
        <v>0</v>
      </c>
      <c r="F148" s="280"/>
      <c r="G148" s="238">
        <f t="shared" si="18"/>
        <v>0</v>
      </c>
      <c r="H148" s="238" t="s">
        <v>314</v>
      </c>
      <c r="I148" s="238">
        <f t="shared" si="20"/>
        <v>-100</v>
      </c>
    </row>
    <row r="149" spans="1:9" s="12" customFormat="1" ht="13" x14ac:dyDescent="0.3">
      <c r="A149" s="33" t="s">
        <v>262</v>
      </c>
      <c r="B149" s="76">
        <f>SUM(B4:B148)</f>
        <v>8096.3179534899955</v>
      </c>
      <c r="C149" s="109">
        <f t="shared" si="16"/>
        <v>100</v>
      </c>
      <c r="D149" s="76">
        <f>SUM(D4:D148)</f>
        <v>11964.478094819997</v>
      </c>
      <c r="E149" s="109">
        <f t="shared" si="17"/>
        <v>100</v>
      </c>
      <c r="F149" s="76">
        <f>SUM(F4:F148)</f>
        <v>6119.2914759700016</v>
      </c>
      <c r="G149" s="109">
        <f t="shared" si="18"/>
        <v>100</v>
      </c>
      <c r="H149" s="187">
        <f t="shared" si="19"/>
        <v>-48.85450558332888</v>
      </c>
      <c r="I149" s="338">
        <f t="shared" si="20"/>
        <v>-24.41883444890869</v>
      </c>
    </row>
  </sheetData>
  <sortState xmlns:xlrd2="http://schemas.microsoft.com/office/spreadsheetml/2017/richdata2" ref="A4:I148">
    <sortCondition descending="1" ref="G4:G148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89"/>
  <sheetViews>
    <sheetView zoomScaleNormal="100" workbookViewId="0">
      <selection activeCell="J3" sqref="J3"/>
    </sheetView>
  </sheetViews>
  <sheetFormatPr defaultColWidth="9.1796875" defaultRowHeight="12.5" x14ac:dyDescent="0.25"/>
  <cols>
    <col min="1" max="1" width="25.36328125" style="4" customWidth="1"/>
    <col min="2" max="2" width="14.6328125" style="4" customWidth="1"/>
    <col min="3" max="3" width="12.08984375" style="4" bestFit="1" customWidth="1"/>
    <col min="4" max="4" width="16.81640625" style="4" bestFit="1" customWidth="1"/>
    <col min="5" max="5" width="9" style="4" bestFit="1" customWidth="1"/>
    <col min="6" max="6" width="16.6328125" style="4" customWidth="1"/>
    <col min="7" max="7" width="9" style="4" bestFit="1" customWidth="1"/>
    <col min="8" max="8" width="12.08984375" style="4" bestFit="1" customWidth="1"/>
    <col min="9" max="9" width="12.1796875" style="4" bestFit="1" customWidth="1"/>
    <col min="10" max="16384" width="9.1796875" style="4"/>
  </cols>
  <sheetData>
    <row r="1" spans="1:16" ht="13" x14ac:dyDescent="0.3">
      <c r="A1" s="178" t="s">
        <v>841</v>
      </c>
      <c r="B1" s="178"/>
      <c r="D1" s="85"/>
      <c r="E1" s="85"/>
      <c r="F1" s="179"/>
      <c r="K1" s="180" t="s">
        <v>313</v>
      </c>
      <c r="L1" s="12"/>
      <c r="M1" s="12"/>
      <c r="N1" s="12"/>
      <c r="O1" s="12"/>
      <c r="P1" s="12"/>
    </row>
    <row r="2" spans="1:16" ht="13" x14ac:dyDescent="0.3">
      <c r="A2" s="361" t="s">
        <v>292</v>
      </c>
      <c r="B2" s="363">
        <v>44958</v>
      </c>
      <c r="C2" s="363"/>
      <c r="D2" s="363">
        <v>45292</v>
      </c>
      <c r="E2" s="363"/>
      <c r="F2" s="363">
        <v>45323</v>
      </c>
      <c r="G2" s="363"/>
      <c r="H2" s="364" t="s">
        <v>293</v>
      </c>
      <c r="I2" s="350" t="s">
        <v>560</v>
      </c>
    </row>
    <row r="3" spans="1:16" ht="13" x14ac:dyDescent="0.3">
      <c r="A3" s="362"/>
      <c r="B3" s="82" t="s">
        <v>294</v>
      </c>
      <c r="C3" s="83" t="s">
        <v>295</v>
      </c>
      <c r="D3" s="82" t="s">
        <v>294</v>
      </c>
      <c r="E3" s="27" t="s">
        <v>295</v>
      </c>
      <c r="F3" s="82" t="s">
        <v>294</v>
      </c>
      <c r="G3" s="27" t="s">
        <v>295</v>
      </c>
      <c r="H3" s="365"/>
      <c r="I3" s="366"/>
    </row>
    <row r="4" spans="1:16" x14ac:dyDescent="0.25">
      <c r="A4" s="20" t="s">
        <v>296</v>
      </c>
      <c r="B4" s="312">
        <v>3946.838486956</v>
      </c>
      <c r="C4" s="222">
        <f t="shared" ref="C4:C35" si="0">(B4/$B$189)*100</f>
        <v>46.170978749052921</v>
      </c>
      <c r="D4" s="312">
        <v>3490.3057663000004</v>
      </c>
      <c r="E4" s="222">
        <f>(D4/$D$189)*100</f>
        <v>25.380542605287655</v>
      </c>
      <c r="F4" s="312">
        <v>4232.8374596249996</v>
      </c>
      <c r="G4" s="222">
        <f t="shared" ref="G4:G35" si="1">(F4/$F$189)*100</f>
        <v>42.18719354519159</v>
      </c>
      <c r="H4" s="222">
        <f>((F4/D4)-1)*100</f>
        <v>21.274115881031854</v>
      </c>
      <c r="I4" s="222">
        <f>((F4/B4)-1)*100</f>
        <v>7.2462801205117611</v>
      </c>
    </row>
    <row r="5" spans="1:16" x14ac:dyDescent="0.25">
      <c r="A5" s="21" t="s">
        <v>345</v>
      </c>
      <c r="B5" s="279">
        <v>1127.0256539000002</v>
      </c>
      <c r="C5" s="58">
        <f t="shared" si="0"/>
        <v>13.184192281449819</v>
      </c>
      <c r="D5" s="279">
        <v>648.17153696000003</v>
      </c>
      <c r="E5" s="58">
        <f t="shared" ref="E5:E35" si="2">(D5/$D$189)*100</f>
        <v>4.71332496659379</v>
      </c>
      <c r="F5" s="279">
        <v>940.48571946000004</v>
      </c>
      <c r="G5" s="58">
        <f t="shared" si="1"/>
        <v>9.3734884582274614</v>
      </c>
      <c r="H5" s="58">
        <f t="shared" ref="H5:H68" si="3">((F5/D5)-1)*100</f>
        <v>45.09827504474935</v>
      </c>
      <c r="I5" s="58">
        <f t="shared" ref="I5:I68" si="4">((F5/B5)-1)*100</f>
        <v>-16.551525140043676</v>
      </c>
      <c r="K5" s="84"/>
    </row>
    <row r="6" spans="1:16" x14ac:dyDescent="0.25">
      <c r="A6" s="21" t="s">
        <v>530</v>
      </c>
      <c r="B6" s="279">
        <v>177.03572202999999</v>
      </c>
      <c r="C6" s="58">
        <f t="shared" si="0"/>
        <v>2.071002547148693</v>
      </c>
      <c r="D6" s="279">
        <v>246.44845529</v>
      </c>
      <c r="E6" s="58">
        <f t="shared" si="2"/>
        <v>1.7921053163562695</v>
      </c>
      <c r="F6" s="279">
        <v>480.44436433999999</v>
      </c>
      <c r="G6" s="58">
        <f t="shared" si="1"/>
        <v>4.788419016662119</v>
      </c>
      <c r="H6" s="58">
        <f t="shared" si="3"/>
        <v>94.947200531102169</v>
      </c>
      <c r="I6" s="58">
        <f t="shared" si="4"/>
        <v>171.38272368476302</v>
      </c>
    </row>
    <row r="7" spans="1:16" x14ac:dyDescent="0.25">
      <c r="A7" s="21" t="s">
        <v>355</v>
      </c>
      <c r="B7" s="279">
        <v>256.24849863999998</v>
      </c>
      <c r="C7" s="58">
        <f t="shared" si="0"/>
        <v>2.9976509107949347</v>
      </c>
      <c r="D7" s="279">
        <v>751.46062866</v>
      </c>
      <c r="E7" s="58">
        <f t="shared" si="2"/>
        <v>5.4644148045859335</v>
      </c>
      <c r="F7" s="279">
        <v>459.31577175000001</v>
      </c>
      <c r="G7" s="58">
        <f t="shared" si="1"/>
        <v>4.5778378088000062</v>
      </c>
      <c r="H7" s="58">
        <f t="shared" si="3"/>
        <v>-38.876934568208974</v>
      </c>
      <c r="I7" s="58">
        <f t="shared" si="4"/>
        <v>79.246229417049776</v>
      </c>
    </row>
    <row r="8" spans="1:16" x14ac:dyDescent="0.25">
      <c r="A8" s="21" t="s">
        <v>352</v>
      </c>
      <c r="B8" s="279">
        <v>454.27474508999995</v>
      </c>
      <c r="C8" s="58">
        <f t="shared" si="0"/>
        <v>5.3142051976791835</v>
      </c>
      <c r="D8" s="279">
        <v>658.09728155999994</v>
      </c>
      <c r="E8" s="58">
        <f t="shared" si="2"/>
        <v>4.7855022486364911</v>
      </c>
      <c r="F8" s="279">
        <v>413.94456582999999</v>
      </c>
      <c r="G8" s="58">
        <f t="shared" si="1"/>
        <v>4.12563904998082</v>
      </c>
      <c r="H8" s="58">
        <f t="shared" si="3"/>
        <v>-37.099790953587174</v>
      </c>
      <c r="I8" s="58">
        <f t="shared" si="4"/>
        <v>-8.8779267823946189</v>
      </c>
    </row>
    <row r="9" spans="1:16" x14ac:dyDescent="0.25">
      <c r="A9" s="21" t="s">
        <v>407</v>
      </c>
      <c r="B9" s="279">
        <v>1.43634E-2</v>
      </c>
      <c r="C9" s="58">
        <f t="shared" si="0"/>
        <v>1.6802619067283355E-4</v>
      </c>
      <c r="D9" s="279">
        <v>1.00643412</v>
      </c>
      <c r="E9" s="58">
        <f t="shared" si="2"/>
        <v>7.3185118360428562E-3</v>
      </c>
      <c r="F9" s="279">
        <v>390.23095945999995</v>
      </c>
      <c r="G9" s="58">
        <f t="shared" si="1"/>
        <v>3.889293924251775</v>
      </c>
      <c r="H9" s="58">
        <f t="shared" si="3"/>
        <v>38673.621810437027</v>
      </c>
      <c r="I9" s="58">
        <f>((F9/B9)-1)*100</f>
        <v>2716742.5265605636</v>
      </c>
    </row>
    <row r="10" spans="1:16" x14ac:dyDescent="0.25">
      <c r="A10" s="21" t="s">
        <v>346</v>
      </c>
      <c r="B10" s="279">
        <v>38.185863420000004</v>
      </c>
      <c r="C10" s="58">
        <f t="shared" si="0"/>
        <v>0.44670657142568615</v>
      </c>
      <c r="D10" s="279">
        <v>284.92971037000001</v>
      </c>
      <c r="E10" s="58">
        <f t="shared" si="2"/>
        <v>2.0719304089005925</v>
      </c>
      <c r="F10" s="279">
        <v>378.86378724000002</v>
      </c>
      <c r="G10" s="58">
        <f t="shared" si="1"/>
        <v>3.7760013400028285</v>
      </c>
      <c r="H10" s="58">
        <f t="shared" si="3"/>
        <v>32.967455990468821</v>
      </c>
      <c r="I10" s="58">
        <f t="shared" si="4"/>
        <v>892.15718412057311</v>
      </c>
    </row>
    <row r="11" spans="1:16" x14ac:dyDescent="0.25">
      <c r="A11" s="21" t="s">
        <v>361</v>
      </c>
      <c r="B11" s="279">
        <v>163.71719554000001</v>
      </c>
      <c r="C11" s="58">
        <f t="shared" si="0"/>
        <v>1.9151995150330434</v>
      </c>
      <c r="D11" s="279">
        <v>287.35082272000005</v>
      </c>
      <c r="E11" s="58">
        <f t="shared" si="2"/>
        <v>2.0895360713456066</v>
      </c>
      <c r="F11" s="279">
        <v>244.16482533999999</v>
      </c>
      <c r="G11" s="58">
        <f t="shared" si="1"/>
        <v>2.4335044380511235</v>
      </c>
      <c r="H11" s="58">
        <f t="shared" si="3"/>
        <v>-15.02901469750838</v>
      </c>
      <c r="I11" s="58">
        <f t="shared" si="4"/>
        <v>49.138167517867551</v>
      </c>
    </row>
    <row r="12" spans="1:16" x14ac:dyDescent="0.25">
      <c r="A12" s="21" t="s">
        <v>364</v>
      </c>
      <c r="B12" s="279">
        <v>146.94696893</v>
      </c>
      <c r="C12" s="58">
        <f t="shared" si="0"/>
        <v>1.7190177409406635</v>
      </c>
      <c r="D12" s="279">
        <v>300.72193819</v>
      </c>
      <c r="E12" s="58">
        <f t="shared" si="2"/>
        <v>2.1867671417988723</v>
      </c>
      <c r="F12" s="279">
        <v>237.59726477999999</v>
      </c>
      <c r="G12" s="58">
        <f t="shared" si="1"/>
        <v>2.3680478852996187</v>
      </c>
      <c r="H12" s="58">
        <f t="shared" si="3"/>
        <v>-20.991043683057477</v>
      </c>
      <c r="I12" s="58">
        <f t="shared" si="4"/>
        <v>61.689122620271533</v>
      </c>
      <c r="J12" s="9"/>
    </row>
    <row r="13" spans="1:16" x14ac:dyDescent="0.25">
      <c r="A13" s="21" t="s">
        <v>348</v>
      </c>
      <c r="B13" s="279">
        <v>0</v>
      </c>
      <c r="C13" s="58">
        <f t="shared" si="0"/>
        <v>0</v>
      </c>
      <c r="D13" s="279">
        <v>391.38733891999999</v>
      </c>
      <c r="E13" s="58">
        <f t="shared" si="2"/>
        <v>2.8460609745259204</v>
      </c>
      <c r="F13" s="279">
        <v>201.54248844</v>
      </c>
      <c r="G13" s="58">
        <f t="shared" si="1"/>
        <v>2.0087026843102742</v>
      </c>
      <c r="H13" s="58">
        <f t="shared" si="3"/>
        <v>-48.505618757075965</v>
      </c>
      <c r="I13" s="58" t="s">
        <v>314</v>
      </c>
    </row>
    <row r="14" spans="1:16" x14ac:dyDescent="0.25">
      <c r="A14" s="21" t="s">
        <v>394</v>
      </c>
      <c r="B14" s="279">
        <v>129.65934153000001</v>
      </c>
      <c r="C14" s="58">
        <f t="shared" si="0"/>
        <v>1.5167832993882944</v>
      </c>
      <c r="D14" s="279">
        <v>54.963968119999997</v>
      </c>
      <c r="E14" s="58">
        <f t="shared" si="2"/>
        <v>0.39968284386274799</v>
      </c>
      <c r="F14" s="279">
        <v>189.91877662000002</v>
      </c>
      <c r="G14" s="58">
        <f t="shared" si="1"/>
        <v>1.8928532606219584</v>
      </c>
      <c r="H14" s="58">
        <f t="shared" si="3"/>
        <v>245.53323407320255</v>
      </c>
      <c r="I14" s="58">
        <f t="shared" si="4"/>
        <v>46.475197528330384</v>
      </c>
    </row>
    <row r="15" spans="1:16" x14ac:dyDescent="0.25">
      <c r="A15" s="21" t="s">
        <v>379</v>
      </c>
      <c r="B15" s="279">
        <v>688.12540503999992</v>
      </c>
      <c r="C15" s="58">
        <f t="shared" si="0"/>
        <v>8.0498412990010628</v>
      </c>
      <c r="D15" s="279">
        <v>215.62870137000002</v>
      </c>
      <c r="E15" s="58">
        <f t="shared" si="2"/>
        <v>1.5679925509350732</v>
      </c>
      <c r="F15" s="279">
        <v>177.10464799000002</v>
      </c>
      <c r="G15" s="58">
        <f t="shared" si="1"/>
        <v>1.765139373711998</v>
      </c>
      <c r="H15" s="58">
        <f t="shared" si="3"/>
        <v>-17.865920972132599</v>
      </c>
      <c r="I15" s="58">
        <f t="shared" si="4"/>
        <v>-74.262736603990788</v>
      </c>
    </row>
    <row r="16" spans="1:16" x14ac:dyDescent="0.25">
      <c r="A16" s="21" t="s">
        <v>360</v>
      </c>
      <c r="B16" s="279">
        <v>40.650288809999999</v>
      </c>
      <c r="C16" s="58">
        <f t="shared" si="0"/>
        <v>0.47553595795527603</v>
      </c>
      <c r="D16" s="279">
        <v>80.840306519999999</v>
      </c>
      <c r="E16" s="58">
        <f t="shared" si="2"/>
        <v>0.58784845261004515</v>
      </c>
      <c r="F16" s="279">
        <v>145.12719812</v>
      </c>
      <c r="G16" s="58">
        <f t="shared" si="1"/>
        <v>1.4464314432480516</v>
      </c>
      <c r="H16" s="58">
        <f t="shared" si="3"/>
        <v>79.52331499892982</v>
      </c>
      <c r="I16" s="58">
        <f t="shared" si="4"/>
        <v>257.01394102838111</v>
      </c>
    </row>
    <row r="17" spans="1:9" x14ac:dyDescent="0.25">
      <c r="A17" s="21" t="s">
        <v>430</v>
      </c>
      <c r="B17" s="279">
        <v>61.22110172</v>
      </c>
      <c r="C17" s="58">
        <f t="shared" si="0"/>
        <v>0.71617782076706482</v>
      </c>
      <c r="D17" s="279">
        <v>34.776662520000002</v>
      </c>
      <c r="E17" s="58">
        <f t="shared" si="2"/>
        <v>0.25288631537123163</v>
      </c>
      <c r="F17" s="279">
        <v>130.86712154</v>
      </c>
      <c r="G17" s="58">
        <f t="shared" si="1"/>
        <v>1.3043063046411441</v>
      </c>
      <c r="H17" s="58">
        <f t="shared" si="3"/>
        <v>276.307305120894</v>
      </c>
      <c r="I17" s="58">
        <f t="shared" si="4"/>
        <v>113.76146110295777</v>
      </c>
    </row>
    <row r="18" spans="1:9" x14ac:dyDescent="0.25">
      <c r="A18" s="21" t="s">
        <v>358</v>
      </c>
      <c r="B18" s="279">
        <v>156.87845824999999</v>
      </c>
      <c r="C18" s="58">
        <f t="shared" si="0"/>
        <v>1.8351984723933508</v>
      </c>
      <c r="D18" s="279">
        <v>258.85564691000002</v>
      </c>
      <c r="E18" s="58">
        <f t="shared" si="2"/>
        <v>1.8823269979532944</v>
      </c>
      <c r="F18" s="279">
        <v>128.43403915000002</v>
      </c>
      <c r="G18" s="58">
        <f t="shared" si="1"/>
        <v>1.2800566331908683</v>
      </c>
      <c r="H18" s="58">
        <f t="shared" si="3"/>
        <v>-50.383914477765089</v>
      </c>
      <c r="I18" s="58">
        <f t="shared" si="4"/>
        <v>-18.131500919438682</v>
      </c>
    </row>
    <row r="19" spans="1:9" x14ac:dyDescent="0.25">
      <c r="A19" s="21" t="s">
        <v>368</v>
      </c>
      <c r="B19" s="279">
        <v>14.96911057</v>
      </c>
      <c r="C19" s="58">
        <f t="shared" si="0"/>
        <v>0.1751119252292318</v>
      </c>
      <c r="D19" s="279">
        <v>465.55586002999996</v>
      </c>
      <c r="E19" s="58">
        <f t="shared" si="2"/>
        <v>3.3853940404650293</v>
      </c>
      <c r="F19" s="279">
        <v>122.35250040000001</v>
      </c>
      <c r="G19" s="58">
        <f t="shared" si="1"/>
        <v>1.2194440878838337</v>
      </c>
      <c r="H19" s="58">
        <f t="shared" si="3"/>
        <v>-73.719050514772661</v>
      </c>
      <c r="I19" s="58">
        <f t="shared" si="4"/>
        <v>717.36653509133657</v>
      </c>
    </row>
    <row r="20" spans="1:9" x14ac:dyDescent="0.25">
      <c r="A20" s="21" t="s">
        <v>433</v>
      </c>
      <c r="B20" s="279">
        <v>9.0041853399999994</v>
      </c>
      <c r="C20" s="58">
        <f t="shared" si="0"/>
        <v>0.10533292693877302</v>
      </c>
      <c r="D20" s="279">
        <v>501.65180423999999</v>
      </c>
      <c r="E20" s="58">
        <f t="shared" si="2"/>
        <v>3.6478738090702789</v>
      </c>
      <c r="F20" s="279">
        <v>110.19025241</v>
      </c>
      <c r="G20" s="58">
        <f t="shared" si="1"/>
        <v>1.0982272647024862</v>
      </c>
      <c r="H20" s="58">
        <f t="shared" si="3"/>
        <v>-78.034514880906741</v>
      </c>
      <c r="I20" s="58">
        <f t="shared" si="4"/>
        <v>1123.767039984097</v>
      </c>
    </row>
    <row r="21" spans="1:9" x14ac:dyDescent="0.25">
      <c r="A21" s="21" t="s">
        <v>421</v>
      </c>
      <c r="B21" s="279">
        <v>52.365337689999997</v>
      </c>
      <c r="C21" s="58">
        <f t="shared" si="0"/>
        <v>0.61258115873311725</v>
      </c>
      <c r="D21" s="279">
        <v>26.940446989999998</v>
      </c>
      <c r="E21" s="58">
        <f t="shared" si="2"/>
        <v>0.19590351345063714</v>
      </c>
      <c r="F21" s="279">
        <v>102.19133174</v>
      </c>
      <c r="G21" s="58">
        <f t="shared" si="1"/>
        <v>1.0185048520946987</v>
      </c>
      <c r="H21" s="58">
        <f t="shared" si="3"/>
        <v>279.3230742531195</v>
      </c>
      <c r="I21" s="58">
        <f t="shared" si="4"/>
        <v>95.150716576998363</v>
      </c>
    </row>
    <row r="22" spans="1:9" x14ac:dyDescent="0.25">
      <c r="A22" s="21" t="s">
        <v>353</v>
      </c>
      <c r="B22" s="279">
        <v>50.392632810000002</v>
      </c>
      <c r="C22" s="58">
        <f t="shared" si="0"/>
        <v>0.58950402613859876</v>
      </c>
      <c r="D22" s="279">
        <v>28.07379602</v>
      </c>
      <c r="E22" s="58">
        <f t="shared" si="2"/>
        <v>0.2041449155708501</v>
      </c>
      <c r="F22" s="279">
        <v>94.300912459999992</v>
      </c>
      <c r="G22" s="58">
        <f t="shared" si="1"/>
        <v>0.93986383445742749</v>
      </c>
      <c r="H22" s="58">
        <f t="shared" si="3"/>
        <v>235.90367470369614</v>
      </c>
      <c r="I22" s="58">
        <f t="shared" si="4"/>
        <v>87.13233899794723</v>
      </c>
    </row>
    <row r="23" spans="1:9" x14ac:dyDescent="0.25">
      <c r="A23" s="21" t="s">
        <v>350</v>
      </c>
      <c r="B23" s="279">
        <v>75.831003510000002</v>
      </c>
      <c r="C23" s="58">
        <f t="shared" si="0"/>
        <v>0.8870876432239978</v>
      </c>
      <c r="D23" s="279">
        <v>103.02892129</v>
      </c>
      <c r="E23" s="58">
        <f t="shared" si="2"/>
        <v>0.74919795039897186</v>
      </c>
      <c r="F23" s="279">
        <v>88.771726279999996</v>
      </c>
      <c r="G23" s="58">
        <f t="shared" si="1"/>
        <v>0.88475639181451438</v>
      </c>
      <c r="H23" s="58">
        <f t="shared" si="3"/>
        <v>-13.838051327228451</v>
      </c>
      <c r="I23" s="58">
        <f t="shared" si="4"/>
        <v>17.06521366065461</v>
      </c>
    </row>
    <row r="24" spans="1:9" x14ac:dyDescent="0.25">
      <c r="A24" s="21" t="s">
        <v>347</v>
      </c>
      <c r="B24" s="279">
        <v>113.95780006</v>
      </c>
      <c r="C24" s="58">
        <f t="shared" si="0"/>
        <v>1.3331032375021374</v>
      </c>
      <c r="D24" s="279">
        <v>151.30197308999999</v>
      </c>
      <c r="E24" s="58">
        <f t="shared" si="2"/>
        <v>1.100226292880256</v>
      </c>
      <c r="F24" s="279">
        <v>69.80459187000001</v>
      </c>
      <c r="G24" s="58">
        <f t="shared" si="1"/>
        <v>0.6957176729917931</v>
      </c>
      <c r="H24" s="58">
        <f t="shared" si="3"/>
        <v>-53.864057127346477</v>
      </c>
      <c r="I24" s="58">
        <f t="shared" si="4"/>
        <v>-38.745226888157589</v>
      </c>
    </row>
    <row r="25" spans="1:9" x14ac:dyDescent="0.25">
      <c r="A25" s="21" t="s">
        <v>359</v>
      </c>
      <c r="B25" s="279">
        <v>223.30562880000002</v>
      </c>
      <c r="C25" s="58">
        <f t="shared" si="0"/>
        <v>2.612278023522689</v>
      </c>
      <c r="D25" s="279">
        <v>59.534356330000001</v>
      </c>
      <c r="E25" s="58">
        <f t="shared" si="2"/>
        <v>0.4329174486376694</v>
      </c>
      <c r="F25" s="279">
        <v>62.425321529999998</v>
      </c>
      <c r="G25" s="58">
        <f t="shared" si="1"/>
        <v>0.62217109601469078</v>
      </c>
      <c r="H25" s="58">
        <f t="shared" si="3"/>
        <v>4.8559611260014623</v>
      </c>
      <c r="I25" s="58">
        <f t="shared" si="4"/>
        <v>-72.04489565916397</v>
      </c>
    </row>
    <row r="26" spans="1:9" x14ac:dyDescent="0.25">
      <c r="A26" s="21" t="s">
        <v>429</v>
      </c>
      <c r="B26" s="279">
        <v>2.683752E-2</v>
      </c>
      <c r="C26" s="58">
        <f t="shared" si="0"/>
        <v>3.1395117122032278E-4</v>
      </c>
      <c r="D26" s="279">
        <v>0.98231763000000005</v>
      </c>
      <c r="E26" s="58">
        <f t="shared" si="2"/>
        <v>7.1431433603508674E-3</v>
      </c>
      <c r="F26" s="279">
        <v>55.568221139999999</v>
      </c>
      <c r="G26" s="58">
        <f t="shared" si="1"/>
        <v>0.55382880220561848</v>
      </c>
      <c r="H26" s="58">
        <f t="shared" si="3"/>
        <v>5556.8486040508096</v>
      </c>
      <c r="I26" s="58">
        <f t="shared" si="4"/>
        <v>206954.23280541567</v>
      </c>
    </row>
    <row r="27" spans="1:9" x14ac:dyDescent="0.25">
      <c r="A27" s="21" t="s">
        <v>384</v>
      </c>
      <c r="B27" s="279">
        <v>25.49838759</v>
      </c>
      <c r="C27" s="58">
        <f t="shared" si="0"/>
        <v>0.29828570777442343</v>
      </c>
      <c r="D27" s="279">
        <v>49.27357628</v>
      </c>
      <c r="E27" s="58">
        <f t="shared" si="2"/>
        <v>0.35830388104224897</v>
      </c>
      <c r="F27" s="279">
        <v>48.627689909999994</v>
      </c>
      <c r="G27" s="58">
        <f t="shared" si="1"/>
        <v>0.48465498272888452</v>
      </c>
      <c r="H27" s="58">
        <f t="shared" si="3"/>
        <v>-1.3108169099188549</v>
      </c>
      <c r="I27" s="58">
        <f t="shared" si="4"/>
        <v>90.708882035626772</v>
      </c>
    </row>
    <row r="28" spans="1:9" x14ac:dyDescent="0.25">
      <c r="A28" s="21" t="s">
        <v>372</v>
      </c>
      <c r="B28" s="279">
        <v>25.595427910000002</v>
      </c>
      <c r="C28" s="58">
        <f t="shared" si="0"/>
        <v>0.29942090663480969</v>
      </c>
      <c r="D28" s="279">
        <v>71.666700329999998</v>
      </c>
      <c r="E28" s="58">
        <f t="shared" si="2"/>
        <v>0.52114051401123151</v>
      </c>
      <c r="F28" s="279">
        <v>42.159227030000004</v>
      </c>
      <c r="G28" s="58">
        <f t="shared" si="1"/>
        <v>0.42018610149699742</v>
      </c>
      <c r="H28" s="58">
        <f t="shared" si="3"/>
        <v>-41.173199218226088</v>
      </c>
      <c r="I28" s="58">
        <f t="shared" si="4"/>
        <v>64.713898037737479</v>
      </c>
    </row>
    <row r="29" spans="1:9" x14ac:dyDescent="0.25">
      <c r="A29" s="21" t="s">
        <v>365</v>
      </c>
      <c r="B29" s="279">
        <v>30.419329989999998</v>
      </c>
      <c r="C29" s="58">
        <f t="shared" si="0"/>
        <v>0.3558519668768943</v>
      </c>
      <c r="D29" s="279">
        <v>96.515368440000003</v>
      </c>
      <c r="E29" s="58">
        <f t="shared" si="2"/>
        <v>0.70183318734084366</v>
      </c>
      <c r="F29" s="279">
        <v>38.169601849999999</v>
      </c>
      <c r="G29" s="58">
        <f t="shared" si="1"/>
        <v>0.38042291870368949</v>
      </c>
      <c r="H29" s="58">
        <f t="shared" si="3"/>
        <v>-60.452306749749795</v>
      </c>
      <c r="I29" s="58">
        <f t="shared" si="4"/>
        <v>25.478114943845952</v>
      </c>
    </row>
    <row r="30" spans="1:9" x14ac:dyDescent="0.25">
      <c r="A30" s="21" t="s">
        <v>357</v>
      </c>
      <c r="B30" s="279">
        <v>6.2622956399999996</v>
      </c>
      <c r="C30" s="58">
        <f t="shared" si="0"/>
        <v>7.3257702302817862E-2</v>
      </c>
      <c r="D30" s="279">
        <v>32.31655026</v>
      </c>
      <c r="E30" s="58">
        <f t="shared" si="2"/>
        <v>0.23499705631788778</v>
      </c>
      <c r="F30" s="279">
        <v>32.498525809999997</v>
      </c>
      <c r="G30" s="58">
        <f t="shared" si="1"/>
        <v>0.32390131002132483</v>
      </c>
      <c r="H30" s="58">
        <f t="shared" si="3"/>
        <v>0.56310326608479677</v>
      </c>
      <c r="I30" s="58">
        <f t="shared" si="4"/>
        <v>418.95547061716172</v>
      </c>
    </row>
    <row r="31" spans="1:9" x14ac:dyDescent="0.25">
      <c r="A31" s="21" t="s">
        <v>371</v>
      </c>
      <c r="B31" s="279">
        <v>9.2630236300000011</v>
      </c>
      <c r="C31" s="58">
        <f t="shared" si="0"/>
        <v>0.10836087379459897</v>
      </c>
      <c r="D31" s="279">
        <v>47.348843299999999</v>
      </c>
      <c r="E31" s="58">
        <f t="shared" si="2"/>
        <v>0.34430775271608288</v>
      </c>
      <c r="F31" s="279">
        <v>30.150379050000002</v>
      </c>
      <c r="G31" s="58">
        <f t="shared" si="1"/>
        <v>0.3004981619483037</v>
      </c>
      <c r="H31" s="58">
        <f t="shared" si="3"/>
        <v>-36.322881513770788</v>
      </c>
      <c r="I31" s="58">
        <f t="shared" si="4"/>
        <v>225.49176439918028</v>
      </c>
    </row>
    <row r="32" spans="1:9" x14ac:dyDescent="0.25">
      <c r="A32" s="21" t="s">
        <v>344</v>
      </c>
      <c r="B32" s="279">
        <v>28.744482129999998</v>
      </c>
      <c r="C32" s="58">
        <f t="shared" si="0"/>
        <v>0.33625923076480752</v>
      </c>
      <c r="D32" s="279">
        <v>49.633474140000004</v>
      </c>
      <c r="E32" s="58">
        <f t="shared" si="2"/>
        <v>0.36092095919553785</v>
      </c>
      <c r="F32" s="279">
        <v>29.899813120000001</v>
      </c>
      <c r="G32" s="58">
        <f t="shared" si="1"/>
        <v>0.29800085996457071</v>
      </c>
      <c r="H32" s="58">
        <f t="shared" si="3"/>
        <v>-39.758774419734792</v>
      </c>
      <c r="I32" s="58">
        <f t="shared" si="4"/>
        <v>4.019313984419326</v>
      </c>
    </row>
    <row r="33" spans="1:9" x14ac:dyDescent="0.25">
      <c r="A33" s="21" t="s">
        <v>363</v>
      </c>
      <c r="B33" s="279">
        <v>17.995874090000001</v>
      </c>
      <c r="C33" s="58">
        <f t="shared" si="0"/>
        <v>0.21051966603803035</v>
      </c>
      <c r="D33" s="279">
        <v>28.545194250000002</v>
      </c>
      <c r="E33" s="58">
        <f t="shared" si="2"/>
        <v>0.20757279371725543</v>
      </c>
      <c r="F33" s="279">
        <v>23.172962510000001</v>
      </c>
      <c r="G33" s="58">
        <f t="shared" si="1"/>
        <v>0.2309567196354021</v>
      </c>
      <c r="H33" s="58">
        <f t="shared" si="3"/>
        <v>-18.820091721744014</v>
      </c>
      <c r="I33" s="58">
        <f t="shared" si="4"/>
        <v>28.768196499423283</v>
      </c>
    </row>
    <row r="34" spans="1:9" x14ac:dyDescent="0.25">
      <c r="A34" s="21" t="s">
        <v>385</v>
      </c>
      <c r="B34" s="279">
        <v>20.461813129999999</v>
      </c>
      <c r="C34" s="58">
        <f t="shared" si="0"/>
        <v>0.2393667595759548</v>
      </c>
      <c r="D34" s="279">
        <v>59.169110609999997</v>
      </c>
      <c r="E34" s="58">
        <f t="shared" si="2"/>
        <v>0.43026148231879691</v>
      </c>
      <c r="F34" s="279">
        <v>22.33274986</v>
      </c>
      <c r="G34" s="58">
        <f t="shared" si="1"/>
        <v>0.22258261738773188</v>
      </c>
      <c r="H34" s="58">
        <f t="shared" si="3"/>
        <v>-62.256066332986912</v>
      </c>
      <c r="I34" s="58">
        <f t="shared" si="4"/>
        <v>9.1435530082959016</v>
      </c>
    </row>
    <row r="35" spans="1:9" x14ac:dyDescent="0.25">
      <c r="A35" s="21" t="s">
        <v>380</v>
      </c>
      <c r="B35" s="279">
        <v>0.27978096999999996</v>
      </c>
      <c r="C35" s="58">
        <f t="shared" si="0"/>
        <v>3.2729389010854202E-3</v>
      </c>
      <c r="D35" s="279">
        <v>45.085146460000004</v>
      </c>
      <c r="E35" s="58">
        <f t="shared" si="2"/>
        <v>0.32784677252122146</v>
      </c>
      <c r="F35" s="279">
        <v>19.196274629999998</v>
      </c>
      <c r="G35" s="58">
        <f t="shared" si="1"/>
        <v>0.19132247833447566</v>
      </c>
      <c r="H35" s="58">
        <f t="shared" si="3"/>
        <v>-57.422175289968003</v>
      </c>
      <c r="I35" s="58">
        <f t="shared" si="4"/>
        <v>6761.179525540997</v>
      </c>
    </row>
    <row r="36" spans="1:9" x14ac:dyDescent="0.25">
      <c r="A36" s="21" t="s">
        <v>395</v>
      </c>
      <c r="B36" s="279">
        <v>24.276951370000003</v>
      </c>
      <c r="C36" s="58">
        <f t="shared" ref="C36:C67" si="5">(B36/$B$189)*100</f>
        <v>0.28399708006814045</v>
      </c>
      <c r="D36" s="279">
        <v>28.401301719999999</v>
      </c>
      <c r="E36" s="58">
        <f t="shared" ref="E36:E67" si="6">(D36/$D$189)*100</f>
        <v>0.20652644685460816</v>
      </c>
      <c r="F36" s="279">
        <v>19.159100469999998</v>
      </c>
      <c r="G36" s="58">
        <f t="shared" ref="G36:G67" si="7">(F36/$F$189)*100</f>
        <v>0.19095197663254193</v>
      </c>
      <c r="H36" s="58">
        <f t="shared" si="3"/>
        <v>-32.541470602707292</v>
      </c>
      <c r="I36" s="58">
        <f t="shared" si="4"/>
        <v>-21.081110317353669</v>
      </c>
    </row>
    <row r="37" spans="1:9" x14ac:dyDescent="0.25">
      <c r="A37" s="21" t="s">
        <v>369</v>
      </c>
      <c r="B37" s="279">
        <v>15.590970519999999</v>
      </c>
      <c r="C37" s="58">
        <f t="shared" si="5"/>
        <v>0.18238657876046388</v>
      </c>
      <c r="D37" s="279">
        <v>39.632260840000001</v>
      </c>
      <c r="E37" s="58">
        <f t="shared" si="6"/>
        <v>0.28819488954396516</v>
      </c>
      <c r="F37" s="279">
        <v>19.09297231</v>
      </c>
      <c r="G37" s="58">
        <f t="shared" si="7"/>
        <v>0.1902929006554184</v>
      </c>
      <c r="H37" s="58">
        <f t="shared" si="3"/>
        <v>-51.824670343484748</v>
      </c>
      <c r="I37" s="58">
        <f t="shared" si="4"/>
        <v>22.46173056069636</v>
      </c>
    </row>
    <row r="38" spans="1:9" x14ac:dyDescent="0.25">
      <c r="A38" s="21" t="s">
        <v>376</v>
      </c>
      <c r="B38" s="279">
        <v>13.41093929</v>
      </c>
      <c r="C38" s="58">
        <f t="shared" si="5"/>
        <v>0.15688409723626265</v>
      </c>
      <c r="D38" s="279">
        <v>54.605781919999998</v>
      </c>
      <c r="E38" s="58">
        <f t="shared" si="6"/>
        <v>0.39707821242973657</v>
      </c>
      <c r="F38" s="279">
        <v>18.107966640000001</v>
      </c>
      <c r="G38" s="58">
        <f t="shared" si="7"/>
        <v>0.18047569759960286</v>
      </c>
      <c r="H38" s="58">
        <f t="shared" si="3"/>
        <v>-66.8387375781396</v>
      </c>
      <c r="I38" s="58">
        <f t="shared" si="4"/>
        <v>35.023850667211541</v>
      </c>
    </row>
    <row r="39" spans="1:9" x14ac:dyDescent="0.25">
      <c r="A39" s="21" t="s">
        <v>366</v>
      </c>
      <c r="B39" s="279">
        <v>18.836314640000001</v>
      </c>
      <c r="C39" s="58">
        <f t="shared" si="5"/>
        <v>0.22035132317376988</v>
      </c>
      <c r="D39" s="279">
        <v>17.608371690000002</v>
      </c>
      <c r="E39" s="58">
        <f t="shared" si="6"/>
        <v>0.12804323111254115</v>
      </c>
      <c r="F39" s="279">
        <v>17.364638299999999</v>
      </c>
      <c r="G39" s="58">
        <f t="shared" si="7"/>
        <v>0.17306720699576469</v>
      </c>
      <c r="H39" s="58">
        <f t="shared" si="3"/>
        <v>-1.3841903969940672</v>
      </c>
      <c r="I39" s="58">
        <f t="shared" si="4"/>
        <v>-7.8129738652528813</v>
      </c>
    </row>
    <row r="40" spans="1:9" x14ac:dyDescent="0.25">
      <c r="A40" s="21" t="s">
        <v>351</v>
      </c>
      <c r="B40" s="279">
        <v>8.7947362600000005</v>
      </c>
      <c r="C40" s="58">
        <f t="shared" si="5"/>
        <v>0.10288274584987142</v>
      </c>
      <c r="D40" s="279">
        <v>70.563347609999994</v>
      </c>
      <c r="E40" s="58">
        <f t="shared" si="6"/>
        <v>0.51311723679895849</v>
      </c>
      <c r="F40" s="279">
        <v>17.25641478</v>
      </c>
      <c r="G40" s="58">
        <f t="shared" si="7"/>
        <v>0.1719885814572385</v>
      </c>
      <c r="H40" s="58">
        <f t="shared" si="3"/>
        <v>-75.544790086525765</v>
      </c>
      <c r="I40" s="58">
        <f t="shared" si="4"/>
        <v>96.212987744557992</v>
      </c>
    </row>
    <row r="41" spans="1:9" x14ac:dyDescent="0.25">
      <c r="A41" s="21" t="s">
        <v>373</v>
      </c>
      <c r="B41" s="279">
        <v>67.866586409999996</v>
      </c>
      <c r="C41" s="58">
        <f t="shared" si="5"/>
        <v>0.79391815227877749</v>
      </c>
      <c r="D41" s="279">
        <v>11.56340649</v>
      </c>
      <c r="E41" s="58">
        <f t="shared" si="6"/>
        <v>8.40859084368481E-2</v>
      </c>
      <c r="F41" s="279">
        <v>16.86610684</v>
      </c>
      <c r="G41" s="58">
        <f t="shared" si="7"/>
        <v>0.1680985202951773</v>
      </c>
      <c r="H41" s="58">
        <f t="shared" si="3"/>
        <v>45.857597020270461</v>
      </c>
      <c r="I41" s="58">
        <f t="shared" si="4"/>
        <v>-75.148143243705547</v>
      </c>
    </row>
    <row r="42" spans="1:9" x14ac:dyDescent="0.25">
      <c r="A42" s="21" t="s">
        <v>298</v>
      </c>
      <c r="B42" s="279">
        <v>9.6782748900000009</v>
      </c>
      <c r="C42" s="58">
        <f t="shared" si="5"/>
        <v>0.11321857373959071</v>
      </c>
      <c r="D42" s="279">
        <v>9.5328531600000002</v>
      </c>
      <c r="E42" s="58">
        <f t="shared" si="6"/>
        <v>6.9320283659221077E-2</v>
      </c>
      <c r="F42" s="279">
        <v>14.887792130000001</v>
      </c>
      <c r="G42" s="58">
        <f t="shared" si="7"/>
        <v>0.14838135743216874</v>
      </c>
      <c r="H42" s="58">
        <f t="shared" si="3"/>
        <v>56.173517834822093</v>
      </c>
      <c r="I42" s="58">
        <f t="shared" si="4"/>
        <v>53.826919561694744</v>
      </c>
    </row>
    <row r="43" spans="1:9" x14ac:dyDescent="0.25">
      <c r="A43" s="21" t="s">
        <v>389</v>
      </c>
      <c r="B43" s="279">
        <v>23.074800030000002</v>
      </c>
      <c r="C43" s="58">
        <f t="shared" si="5"/>
        <v>0.26993405110059493</v>
      </c>
      <c r="D43" s="279">
        <v>6.3554507400000002</v>
      </c>
      <c r="E43" s="58">
        <f t="shared" si="6"/>
        <v>4.6215088041805789E-2</v>
      </c>
      <c r="F43" s="279">
        <v>14.87281834</v>
      </c>
      <c r="G43" s="58">
        <f t="shared" si="7"/>
        <v>0.14823211896438901</v>
      </c>
      <c r="H43" s="58">
        <f t="shared" si="3"/>
        <v>134.01673537320184</v>
      </c>
      <c r="I43" s="58">
        <f t="shared" si="4"/>
        <v>-35.545190768008581</v>
      </c>
    </row>
    <row r="44" spans="1:9" x14ac:dyDescent="0.25">
      <c r="A44" s="21" t="s">
        <v>377</v>
      </c>
      <c r="B44" s="279">
        <v>10.00385339</v>
      </c>
      <c r="C44" s="58">
        <f t="shared" si="5"/>
        <v>0.11702726215041093</v>
      </c>
      <c r="D44" s="279">
        <v>8.891405240000001</v>
      </c>
      <c r="E44" s="58">
        <f t="shared" si="6"/>
        <v>6.4655850984059918E-2</v>
      </c>
      <c r="F44" s="279">
        <v>14.17772824</v>
      </c>
      <c r="G44" s="58">
        <f t="shared" si="7"/>
        <v>0.14130440183379916</v>
      </c>
      <c r="H44" s="58">
        <f t="shared" si="3"/>
        <v>59.454302861130181</v>
      </c>
      <c r="I44" s="58">
        <f t="shared" si="4"/>
        <v>41.722671127630349</v>
      </c>
    </row>
    <row r="45" spans="1:9" x14ac:dyDescent="0.25">
      <c r="A45" s="21" t="s">
        <v>390</v>
      </c>
      <c r="B45" s="279">
        <v>39.647758530000004</v>
      </c>
      <c r="C45" s="58">
        <f t="shared" si="5"/>
        <v>0.46380813975188628</v>
      </c>
      <c r="D45" s="279">
        <v>8.2879420699999997</v>
      </c>
      <c r="E45" s="58">
        <f t="shared" si="6"/>
        <v>6.0267632953195718E-2</v>
      </c>
      <c r="F45" s="279">
        <v>13.99104133</v>
      </c>
      <c r="G45" s="58">
        <f t="shared" si="7"/>
        <v>0.13944375944446877</v>
      </c>
      <c r="H45" s="58">
        <f t="shared" si="3"/>
        <v>68.812006790486649</v>
      </c>
      <c r="I45" s="58">
        <f t="shared" si="4"/>
        <v>-64.711646134009086</v>
      </c>
    </row>
    <row r="46" spans="1:9" x14ac:dyDescent="0.25">
      <c r="A46" s="21" t="s">
        <v>375</v>
      </c>
      <c r="B46" s="279">
        <v>5.46123125</v>
      </c>
      <c r="C46" s="58">
        <f t="shared" si="5"/>
        <v>6.3886676087899594E-2</v>
      </c>
      <c r="D46" s="279">
        <v>42.509667090000001</v>
      </c>
      <c r="E46" s="58">
        <f t="shared" si="6"/>
        <v>0.30911859560604571</v>
      </c>
      <c r="F46" s="279">
        <v>11.574919380000001</v>
      </c>
      <c r="G46" s="58">
        <f t="shared" si="7"/>
        <v>0.11536312669972219</v>
      </c>
      <c r="H46" s="58">
        <f t="shared" si="3"/>
        <v>-72.771089090173348</v>
      </c>
      <c r="I46" s="58">
        <f t="shared" si="4"/>
        <v>111.94706559990482</v>
      </c>
    </row>
    <row r="47" spans="1:9" x14ac:dyDescent="0.25">
      <c r="A47" s="21" t="s">
        <v>304</v>
      </c>
      <c r="B47" s="279">
        <v>10.491157210000001</v>
      </c>
      <c r="C47" s="58">
        <f t="shared" si="5"/>
        <v>0.12272784868110145</v>
      </c>
      <c r="D47" s="279">
        <v>13.599093760000001</v>
      </c>
      <c r="E47" s="58">
        <f t="shared" si="6"/>
        <v>9.8888865812713667E-2</v>
      </c>
      <c r="F47" s="279">
        <v>11.45212665</v>
      </c>
      <c r="G47" s="58">
        <f t="shared" si="7"/>
        <v>0.11413929499915143</v>
      </c>
      <c r="H47" s="58">
        <f t="shared" si="3"/>
        <v>-15.787574877342415</v>
      </c>
      <c r="I47" s="58">
        <f t="shared" si="4"/>
        <v>9.1598040212763188</v>
      </c>
    </row>
    <row r="48" spans="1:9" x14ac:dyDescent="0.25">
      <c r="A48" s="21" t="s">
        <v>301</v>
      </c>
      <c r="B48" s="279">
        <v>5.0763446100000005</v>
      </c>
      <c r="C48" s="58">
        <f t="shared" si="5"/>
        <v>5.9384188100371153E-2</v>
      </c>
      <c r="D48" s="279">
        <v>4.6681748799999996</v>
      </c>
      <c r="E48" s="58">
        <f t="shared" si="6"/>
        <v>3.3945682517200364E-2</v>
      </c>
      <c r="F48" s="279">
        <v>11.201619340000001</v>
      </c>
      <c r="G48" s="58">
        <f t="shared" si="7"/>
        <v>0.11164257726022093</v>
      </c>
      <c r="H48" s="58">
        <f t="shared" si="3"/>
        <v>139.9571487347535</v>
      </c>
      <c r="I48" s="58">
        <f t="shared" si="4"/>
        <v>120.66309915078834</v>
      </c>
    </row>
    <row r="49" spans="1:9" x14ac:dyDescent="0.25">
      <c r="A49" s="21" t="s">
        <v>356</v>
      </c>
      <c r="B49" s="279">
        <v>3.9776532599999999</v>
      </c>
      <c r="C49" s="58">
        <f t="shared" si="5"/>
        <v>4.6531456695154204E-2</v>
      </c>
      <c r="D49" s="279">
        <v>1.5069678799999999</v>
      </c>
      <c r="E49" s="58">
        <f t="shared" si="6"/>
        <v>1.0958255535212191E-2</v>
      </c>
      <c r="F49" s="279">
        <v>10.37169877</v>
      </c>
      <c r="G49" s="58">
        <f t="shared" si="7"/>
        <v>0.10337105253296916</v>
      </c>
      <c r="H49" s="58">
        <f t="shared" si="3"/>
        <v>588.24949142247146</v>
      </c>
      <c r="I49" s="58">
        <f t="shared" si="4"/>
        <v>160.74919285448223</v>
      </c>
    </row>
    <row r="50" spans="1:9" x14ac:dyDescent="0.25">
      <c r="A50" s="21" t="s">
        <v>310</v>
      </c>
      <c r="B50" s="279">
        <v>7.9191753299999998</v>
      </c>
      <c r="C50" s="58">
        <f t="shared" si="5"/>
        <v>9.2640242837362982E-2</v>
      </c>
      <c r="D50" s="279">
        <v>2.64285748</v>
      </c>
      <c r="E50" s="58">
        <f t="shared" si="6"/>
        <v>1.9218131981012722E-2</v>
      </c>
      <c r="F50" s="279">
        <v>8.1459934700000005</v>
      </c>
      <c r="G50" s="58">
        <f t="shared" si="7"/>
        <v>8.1188235176694559E-2</v>
      </c>
      <c r="H50" s="58">
        <f t="shared" si="3"/>
        <v>208.22674062621041</v>
      </c>
      <c r="I50" s="58">
        <f t="shared" si="4"/>
        <v>2.864163635078909</v>
      </c>
    </row>
    <row r="51" spans="1:9" x14ac:dyDescent="0.25">
      <c r="A51" s="21" t="s">
        <v>413</v>
      </c>
      <c r="B51" s="279">
        <v>3.0186628099999999</v>
      </c>
      <c r="C51" s="58">
        <f t="shared" si="5"/>
        <v>3.5312976933737937E-2</v>
      </c>
      <c r="D51" s="279">
        <v>1453.9167848499999</v>
      </c>
      <c r="E51" s="58">
        <f t="shared" si="6"/>
        <v>10.572482576948106</v>
      </c>
      <c r="F51" s="279">
        <v>7.25633485</v>
      </c>
      <c r="G51" s="58">
        <f t="shared" si="7"/>
        <v>7.2321322438114427E-2</v>
      </c>
      <c r="H51" s="58">
        <f t="shared" si="3"/>
        <v>-99.500911267714088</v>
      </c>
      <c r="I51" s="58">
        <f t="shared" si="4"/>
        <v>140.38242449477156</v>
      </c>
    </row>
    <row r="52" spans="1:9" x14ac:dyDescent="0.25">
      <c r="A52" s="21" t="s">
        <v>391</v>
      </c>
      <c r="B52" s="279">
        <v>3.1605647799999996</v>
      </c>
      <c r="C52" s="58">
        <f t="shared" si="5"/>
        <v>3.6972977175189867E-2</v>
      </c>
      <c r="D52" s="279">
        <v>4.5757849000000004</v>
      </c>
      <c r="E52" s="58">
        <f t="shared" si="6"/>
        <v>3.3273848018821321E-2</v>
      </c>
      <c r="F52" s="279">
        <v>6.2637206500000007</v>
      </c>
      <c r="G52" s="58">
        <f t="shared" si="7"/>
        <v>6.2428287855393789E-2</v>
      </c>
      <c r="H52" s="58">
        <f t="shared" si="3"/>
        <v>36.888441805907448</v>
      </c>
      <c r="I52" s="58">
        <f t="shared" si="4"/>
        <v>98.183586985361558</v>
      </c>
    </row>
    <row r="53" spans="1:9" x14ac:dyDescent="0.25">
      <c r="A53" s="21" t="s">
        <v>406</v>
      </c>
      <c r="B53" s="279">
        <v>9.8363600000000006E-3</v>
      </c>
      <c r="C53" s="58">
        <f t="shared" si="5"/>
        <v>1.1506788788773083E-4</v>
      </c>
      <c r="D53" s="279">
        <v>3.2571070000000001E-2</v>
      </c>
      <c r="E53" s="58">
        <f t="shared" si="6"/>
        <v>2.3684785379452398E-4</v>
      </c>
      <c r="F53" s="279">
        <v>4.2478656699999995</v>
      </c>
      <c r="G53" s="58">
        <f t="shared" si="7"/>
        <v>4.2336974401597102E-2</v>
      </c>
      <c r="H53" s="58">
        <f t="shared" si="3"/>
        <v>12941.836421093933</v>
      </c>
      <c r="I53" s="58">
        <f t="shared" si="4"/>
        <v>43085.341630440518</v>
      </c>
    </row>
    <row r="54" spans="1:9" x14ac:dyDescent="0.25">
      <c r="A54" s="21" t="s">
        <v>349</v>
      </c>
      <c r="B54" s="279">
        <v>19.544683190000001</v>
      </c>
      <c r="C54" s="58">
        <f t="shared" si="5"/>
        <v>0.22863797320432938</v>
      </c>
      <c r="D54" s="279">
        <v>4.8780171900000004</v>
      </c>
      <c r="E54" s="58">
        <f t="shared" si="6"/>
        <v>3.5471598023162729E-2</v>
      </c>
      <c r="F54" s="279">
        <v>4.1212129500000003</v>
      </c>
      <c r="G54" s="58">
        <f t="shared" si="7"/>
        <v>4.1074671546212173E-2</v>
      </c>
      <c r="H54" s="58">
        <f t="shared" si="3"/>
        <v>-15.514587393243684</v>
      </c>
      <c r="I54" s="58">
        <f t="shared" si="4"/>
        <v>-78.913892284994361</v>
      </c>
    </row>
    <row r="55" spans="1:9" x14ac:dyDescent="0.25">
      <c r="A55" s="21" t="s">
        <v>392</v>
      </c>
      <c r="B55" s="279">
        <v>2.1110204599999998</v>
      </c>
      <c r="C55" s="58">
        <f t="shared" si="5"/>
        <v>2.4695178462356596E-2</v>
      </c>
      <c r="D55" s="279">
        <v>4.9672312099999996</v>
      </c>
      <c r="E55" s="58">
        <f t="shared" si="6"/>
        <v>3.6120337814805482E-2</v>
      </c>
      <c r="F55" s="279">
        <v>4.0574876900000003</v>
      </c>
      <c r="G55" s="58">
        <f t="shared" si="7"/>
        <v>4.0439544423335166E-2</v>
      </c>
      <c r="H55" s="58">
        <f t="shared" si="3"/>
        <v>-18.31490183441651</v>
      </c>
      <c r="I55" s="58">
        <f t="shared" si="4"/>
        <v>92.205038600146992</v>
      </c>
    </row>
    <row r="56" spans="1:9" x14ac:dyDescent="0.25">
      <c r="A56" s="21" t="s">
        <v>420</v>
      </c>
      <c r="B56" s="279">
        <v>6.4187624100000003</v>
      </c>
      <c r="C56" s="58">
        <f t="shared" si="5"/>
        <v>7.5088084756135501E-2</v>
      </c>
      <c r="D56" s="279">
        <v>2.4072054700000001</v>
      </c>
      <c r="E56" s="58">
        <f t="shared" si="6"/>
        <v>1.7504535442401443E-2</v>
      </c>
      <c r="F56" s="279">
        <v>3.7691761699999997</v>
      </c>
      <c r="G56" s="58">
        <f t="shared" si="7"/>
        <v>3.7566045497008344E-2</v>
      </c>
      <c r="H56" s="58">
        <f t="shared" si="3"/>
        <v>56.57891347347261</v>
      </c>
      <c r="I56" s="58">
        <f t="shared" si="4"/>
        <v>-41.278771058298148</v>
      </c>
    </row>
    <row r="57" spans="1:9" x14ac:dyDescent="0.25">
      <c r="A57" s="21" t="s">
        <v>419</v>
      </c>
      <c r="B57" s="279">
        <v>3.68376642</v>
      </c>
      <c r="C57" s="58">
        <f t="shared" si="5"/>
        <v>4.3093504245589588E-2</v>
      </c>
      <c r="D57" s="279">
        <v>3.69418063</v>
      </c>
      <c r="E57" s="58">
        <f t="shared" si="6"/>
        <v>2.686306448467313E-2</v>
      </c>
      <c r="F57" s="279">
        <v>3.3399519600000001</v>
      </c>
      <c r="G57" s="58">
        <f t="shared" si="7"/>
        <v>3.3288119638934834E-2</v>
      </c>
      <c r="H57" s="58">
        <f t="shared" si="3"/>
        <v>-9.5888291742789011</v>
      </c>
      <c r="I57" s="58">
        <f t="shared" si="4"/>
        <v>-9.3332318285261895</v>
      </c>
    </row>
    <row r="58" spans="1:9" x14ac:dyDescent="0.25">
      <c r="A58" s="21" t="s">
        <v>408</v>
      </c>
      <c r="B58" s="279">
        <v>0.47343496999999996</v>
      </c>
      <c r="C58" s="58">
        <f t="shared" si="5"/>
        <v>5.538345693944834E-3</v>
      </c>
      <c r="D58" s="279">
        <v>0.60109661000000003</v>
      </c>
      <c r="E58" s="58">
        <f t="shared" si="6"/>
        <v>4.3710090580894026E-3</v>
      </c>
      <c r="F58" s="279">
        <v>3.16855149</v>
      </c>
      <c r="G58" s="58">
        <f t="shared" si="7"/>
        <v>3.1579831789330659E-2</v>
      </c>
      <c r="H58" s="58">
        <f t="shared" si="3"/>
        <v>427.1284910423966</v>
      </c>
      <c r="I58" s="58">
        <f t="shared" si="4"/>
        <v>569.26857768871628</v>
      </c>
    </row>
    <row r="59" spans="1:9" x14ac:dyDescent="0.25">
      <c r="A59" s="21" t="s">
        <v>374</v>
      </c>
      <c r="B59" s="279">
        <v>5.7294798600000005</v>
      </c>
      <c r="C59" s="58">
        <f t="shared" si="5"/>
        <v>6.7024706922631128E-2</v>
      </c>
      <c r="D59" s="279">
        <v>4.85280589</v>
      </c>
      <c r="E59" s="58">
        <f t="shared" si="6"/>
        <v>3.5288268390566375E-2</v>
      </c>
      <c r="F59" s="279">
        <v>3.1615201600000002</v>
      </c>
      <c r="G59" s="58">
        <f t="shared" si="7"/>
        <v>3.1509753010634439E-2</v>
      </c>
      <c r="H59" s="58">
        <f t="shared" si="3"/>
        <v>-34.851707822997213</v>
      </c>
      <c r="I59" s="58">
        <f t="shared" si="4"/>
        <v>-44.820119151269701</v>
      </c>
    </row>
    <row r="60" spans="1:9" x14ac:dyDescent="0.25">
      <c r="A60" s="21" t="s">
        <v>396</v>
      </c>
      <c r="B60" s="279">
        <v>16.255404179999999</v>
      </c>
      <c r="C60" s="58">
        <f t="shared" si="5"/>
        <v>0.19015926885087481</v>
      </c>
      <c r="D60" s="279">
        <v>23.984340750000001</v>
      </c>
      <c r="E60" s="58">
        <f t="shared" si="6"/>
        <v>0.17440752272842261</v>
      </c>
      <c r="F60" s="279">
        <v>2.9874492400000001</v>
      </c>
      <c r="G60" s="58">
        <f t="shared" si="7"/>
        <v>2.9774849730582639E-2</v>
      </c>
      <c r="H60" s="58">
        <f t="shared" si="3"/>
        <v>-87.54416779206241</v>
      </c>
      <c r="I60" s="58">
        <f t="shared" si="4"/>
        <v>-81.621808926316092</v>
      </c>
    </row>
    <row r="61" spans="1:9" x14ac:dyDescent="0.25">
      <c r="A61" s="21" t="s">
        <v>307</v>
      </c>
      <c r="B61" s="279">
        <v>1.91377511</v>
      </c>
      <c r="C61" s="58">
        <f t="shared" si="5"/>
        <v>2.238775927271976E-2</v>
      </c>
      <c r="D61" s="279">
        <v>2.6169193500000003</v>
      </c>
      <c r="E61" s="58">
        <f t="shared" si="6"/>
        <v>1.9029517040762271E-2</v>
      </c>
      <c r="F61" s="279">
        <v>2.9428447799999997</v>
      </c>
      <c r="G61" s="58">
        <f t="shared" si="7"/>
        <v>2.933029285710291E-2</v>
      </c>
      <c r="H61" s="58">
        <f t="shared" si="3"/>
        <v>12.454546220539786</v>
      </c>
      <c r="I61" s="58">
        <f t="shared" si="4"/>
        <v>53.771713542663832</v>
      </c>
    </row>
    <row r="62" spans="1:9" x14ac:dyDescent="0.25">
      <c r="A62" s="21" t="s">
        <v>436</v>
      </c>
      <c r="B62" s="279">
        <v>2.22510655</v>
      </c>
      <c r="C62" s="58">
        <f t="shared" si="5"/>
        <v>2.6029782463599903E-2</v>
      </c>
      <c r="D62" s="279">
        <v>4.5291707800000003</v>
      </c>
      <c r="E62" s="58">
        <f t="shared" si="6"/>
        <v>3.2934882971663818E-2</v>
      </c>
      <c r="F62" s="279">
        <v>2.6838331200000001</v>
      </c>
      <c r="G62" s="58">
        <f t="shared" si="7"/>
        <v>2.6748815270233935E-2</v>
      </c>
      <c r="H62" s="58">
        <f t="shared" si="3"/>
        <v>-40.743388793124737</v>
      </c>
      <c r="I62" s="58">
        <f t="shared" si="4"/>
        <v>20.61593724579167</v>
      </c>
    </row>
    <row r="63" spans="1:9" x14ac:dyDescent="0.25">
      <c r="A63" s="21" t="s">
        <v>416</v>
      </c>
      <c r="B63" s="279">
        <v>0.21669542999999999</v>
      </c>
      <c r="C63" s="58">
        <f t="shared" si="5"/>
        <v>2.5349504740598779E-3</v>
      </c>
      <c r="D63" s="279">
        <v>0.12072103999999999</v>
      </c>
      <c r="E63" s="58">
        <f t="shared" si="6"/>
        <v>8.7785016678429287E-4</v>
      </c>
      <c r="F63" s="279">
        <v>2.4618436400000001</v>
      </c>
      <c r="G63" s="58">
        <f t="shared" si="7"/>
        <v>2.4536324654403356E-2</v>
      </c>
      <c r="H63" s="58">
        <f t="shared" si="3"/>
        <v>1939.2829949112436</v>
      </c>
      <c r="I63" s="58">
        <f t="shared" si="4"/>
        <v>1036.0847065394967</v>
      </c>
    </row>
    <row r="64" spans="1:9" x14ac:dyDescent="0.25">
      <c r="A64" s="21" t="s">
        <v>383</v>
      </c>
      <c r="B64" s="279">
        <v>2.14502032</v>
      </c>
      <c r="C64" s="58">
        <f t="shared" si="5"/>
        <v>2.5092916251404432E-2</v>
      </c>
      <c r="D64" s="279">
        <v>2.4776561400000001</v>
      </c>
      <c r="E64" s="58">
        <f t="shared" si="6"/>
        <v>1.8016833318642116E-2</v>
      </c>
      <c r="F64" s="279">
        <v>2.0332083000000001</v>
      </c>
      <c r="G64" s="58">
        <f t="shared" si="7"/>
        <v>2.0264267855300323E-2</v>
      </c>
      <c r="H64" s="58">
        <f t="shared" si="3"/>
        <v>-17.938237385919098</v>
      </c>
      <c r="I64" s="58">
        <f t="shared" si="4"/>
        <v>-5.2126322048081981</v>
      </c>
    </row>
    <row r="65" spans="1:9" x14ac:dyDescent="0.25">
      <c r="A65" s="21" t="s">
        <v>422</v>
      </c>
      <c r="B65" s="279">
        <v>28.03689941</v>
      </c>
      <c r="C65" s="58">
        <f t="shared" si="5"/>
        <v>0.327981773545241</v>
      </c>
      <c r="D65" s="279">
        <v>1.5885073000000001</v>
      </c>
      <c r="E65" s="58">
        <f t="shared" si="6"/>
        <v>1.1551187748573628E-2</v>
      </c>
      <c r="F65" s="279">
        <v>1.7771955500000001</v>
      </c>
      <c r="G65" s="58">
        <f t="shared" si="7"/>
        <v>1.7712679343502475E-2</v>
      </c>
      <c r="H65" s="58">
        <f t="shared" si="3"/>
        <v>11.878336977110514</v>
      </c>
      <c r="I65" s="58">
        <f t="shared" si="4"/>
        <v>-93.661226500081099</v>
      </c>
    </row>
    <row r="66" spans="1:9" x14ac:dyDescent="0.25">
      <c r="A66" s="21" t="s">
        <v>414</v>
      </c>
      <c r="B66" s="279">
        <v>1.46760782</v>
      </c>
      <c r="C66" s="58">
        <f t="shared" si="5"/>
        <v>1.7168396855637355E-2</v>
      </c>
      <c r="D66" s="279">
        <v>6.7795139100000004</v>
      </c>
      <c r="E66" s="58">
        <f t="shared" si="6"/>
        <v>4.9298758663857883E-2</v>
      </c>
      <c r="F66" s="279">
        <v>1.60025705</v>
      </c>
      <c r="G66" s="58">
        <f t="shared" si="7"/>
        <v>1.5949195908030043E-2</v>
      </c>
      <c r="H66" s="58">
        <f t="shared" si="3"/>
        <v>-76.395696339828007</v>
      </c>
      <c r="I66" s="58">
        <f t="shared" si="4"/>
        <v>9.0384657394371182</v>
      </c>
    </row>
    <row r="67" spans="1:9" x14ac:dyDescent="0.25">
      <c r="A67" s="21" t="s">
        <v>367</v>
      </c>
      <c r="B67" s="279">
        <v>35.889374600000004</v>
      </c>
      <c r="C67" s="58">
        <f t="shared" si="5"/>
        <v>0.41984174357522247</v>
      </c>
      <c r="D67" s="279">
        <v>71.925681859999997</v>
      </c>
      <c r="E67" s="58">
        <f t="shared" si="6"/>
        <v>0.52302375639635801</v>
      </c>
      <c r="F67" s="279">
        <v>1.38872974</v>
      </c>
      <c r="G67" s="58">
        <f t="shared" si="7"/>
        <v>1.3840978039476613E-2</v>
      </c>
      <c r="H67" s="58">
        <f t="shared" si="3"/>
        <v>-98.069215745909645</v>
      </c>
      <c r="I67" s="58">
        <f t="shared" si="4"/>
        <v>-96.130526777136978</v>
      </c>
    </row>
    <row r="68" spans="1:9" x14ac:dyDescent="0.25">
      <c r="A68" s="21" t="s">
        <v>448</v>
      </c>
      <c r="B68" s="279">
        <v>0.8373375500000001</v>
      </c>
      <c r="C68" s="58">
        <f t="shared" ref="C68:C99" si="8">(B68/$B$189)*100</f>
        <v>9.7953575639349536E-3</v>
      </c>
      <c r="D68" s="279">
        <v>0.36510539000000003</v>
      </c>
      <c r="E68" s="58">
        <f t="shared" ref="E68:E99" si="9">(D68/$D$189)*100</f>
        <v>2.654945877747113E-3</v>
      </c>
      <c r="F68" s="279">
        <v>1.34004981</v>
      </c>
      <c r="G68" s="58">
        <f t="shared" ref="G68:G99" si="10">(F68/$F$189)*100</f>
        <v>1.3355802398251231E-2</v>
      </c>
      <c r="H68" s="58">
        <f t="shared" si="3"/>
        <v>267.03095782836834</v>
      </c>
      <c r="I68" s="58">
        <f t="shared" si="4"/>
        <v>60.036989861496103</v>
      </c>
    </row>
    <row r="69" spans="1:9" x14ac:dyDescent="0.25">
      <c r="A69" s="21" t="s">
        <v>362</v>
      </c>
      <c r="B69" s="279">
        <v>9.5051000000000001E-4</v>
      </c>
      <c r="C69" s="58">
        <f t="shared" si="8"/>
        <v>1.1119273604887076E-5</v>
      </c>
      <c r="D69" s="279">
        <v>0.73717131999999996</v>
      </c>
      <c r="E69" s="58">
        <f t="shared" si="9"/>
        <v>5.3605068860456909E-3</v>
      </c>
      <c r="F69" s="279">
        <v>1.1737207599999999</v>
      </c>
      <c r="G69" s="58">
        <f t="shared" si="10"/>
        <v>1.169805959771395E-2</v>
      </c>
      <c r="H69" s="58">
        <f t="shared" ref="H69:H131" si="11">((F69/D69)-1)*100</f>
        <v>59.219536647193479</v>
      </c>
      <c r="I69" s="58">
        <f t="shared" ref="I69:I132" si="12">((F69/B69)-1)*100</f>
        <v>123383.26266951425</v>
      </c>
    </row>
    <row r="70" spans="1:9" x14ac:dyDescent="0.25">
      <c r="A70" s="21" t="s">
        <v>387</v>
      </c>
      <c r="B70" s="279">
        <v>0.36401879999999998</v>
      </c>
      <c r="C70" s="58">
        <f t="shared" si="8"/>
        <v>4.2583714369366626E-3</v>
      </c>
      <c r="D70" s="279">
        <v>0.66676247999999994</v>
      </c>
      <c r="E70" s="58">
        <f t="shared" si="9"/>
        <v>4.8485131860486683E-3</v>
      </c>
      <c r="F70" s="279">
        <v>1.1410107899999999</v>
      </c>
      <c r="G70" s="58">
        <f t="shared" si="10"/>
        <v>1.1372050898251707E-2</v>
      </c>
      <c r="H70" s="58">
        <f t="shared" si="11"/>
        <v>71.127024124092884</v>
      </c>
      <c r="I70" s="58">
        <f t="shared" si="12"/>
        <v>213.44831365852534</v>
      </c>
    </row>
    <row r="71" spans="1:9" x14ac:dyDescent="0.25">
      <c r="A71" s="21" t="s">
        <v>382</v>
      </c>
      <c r="B71" s="279">
        <v>0.19839106000000001</v>
      </c>
      <c r="C71" s="58">
        <f t="shared" si="8"/>
        <v>2.3208219554802876E-3</v>
      </c>
      <c r="D71" s="279">
        <v>1.1703659999999999E-2</v>
      </c>
      <c r="E71" s="58">
        <f t="shared" si="9"/>
        <v>8.5105793347925581E-5</v>
      </c>
      <c r="F71" s="279">
        <v>1.0698710600000001</v>
      </c>
      <c r="G71" s="58">
        <f t="shared" si="10"/>
        <v>1.0663026375838661E-2</v>
      </c>
      <c r="H71" s="58">
        <f t="shared" si="11"/>
        <v>9041.3374961336904</v>
      </c>
      <c r="I71" s="58">
        <f t="shared" si="12"/>
        <v>439.27382614922266</v>
      </c>
    </row>
    <row r="72" spans="1:9" x14ac:dyDescent="0.25">
      <c r="A72" s="21" t="s">
        <v>435</v>
      </c>
      <c r="B72" s="279">
        <v>1.0018616999999999</v>
      </c>
      <c r="C72" s="58">
        <f t="shared" si="8"/>
        <v>1.1719997008508372E-2</v>
      </c>
      <c r="D72" s="279">
        <v>0.69922493999999991</v>
      </c>
      <c r="E72" s="58">
        <f t="shared" si="9"/>
        <v>5.0845712578249588E-3</v>
      </c>
      <c r="F72" s="279">
        <v>0.84445878000000008</v>
      </c>
      <c r="G72" s="58">
        <f t="shared" si="10"/>
        <v>8.4164219232629196E-3</v>
      </c>
      <c r="H72" s="58">
        <f t="shared" si="11"/>
        <v>20.770689329245062</v>
      </c>
      <c r="I72" s="58">
        <f t="shared" si="12"/>
        <v>-15.711042751709126</v>
      </c>
    </row>
    <row r="73" spans="1:9" x14ac:dyDescent="0.25">
      <c r="A73" s="21" t="s">
        <v>446</v>
      </c>
      <c r="B73" s="279">
        <v>0.73762072999999995</v>
      </c>
      <c r="C73" s="58">
        <f t="shared" si="8"/>
        <v>8.6288484219066985E-3</v>
      </c>
      <c r="D73" s="279">
        <v>0.15610439000000001</v>
      </c>
      <c r="E73" s="58">
        <f t="shared" si="9"/>
        <v>1.1351481464810136E-3</v>
      </c>
      <c r="F73" s="279">
        <v>0.83600216999999999</v>
      </c>
      <c r="G73" s="58">
        <f t="shared" si="10"/>
        <v>8.332137883015879E-3</v>
      </c>
      <c r="H73" s="58">
        <f t="shared" si="11"/>
        <v>435.54046109785884</v>
      </c>
      <c r="I73" s="58">
        <f t="shared" si="12"/>
        <v>13.337672871531158</v>
      </c>
    </row>
    <row r="74" spans="1:9" x14ac:dyDescent="0.25">
      <c r="A74" s="21" t="s">
        <v>354</v>
      </c>
      <c r="B74" s="279">
        <v>4.6911432199999998</v>
      </c>
      <c r="C74" s="58">
        <f t="shared" si="8"/>
        <v>5.4878018098590192E-2</v>
      </c>
      <c r="D74" s="279">
        <v>8.418566160000001</v>
      </c>
      <c r="E74" s="58">
        <f t="shared" si="9"/>
        <v>6.1217495373139641E-2</v>
      </c>
      <c r="F74" s="279">
        <v>0.78282973</v>
      </c>
      <c r="G74" s="58">
        <f t="shared" si="10"/>
        <v>7.8021869838975338E-3</v>
      </c>
      <c r="H74" s="58">
        <f t="shared" si="11"/>
        <v>-90.701151299142367</v>
      </c>
      <c r="I74" s="58">
        <f t="shared" si="12"/>
        <v>-83.312602210426647</v>
      </c>
    </row>
    <row r="75" spans="1:9" x14ac:dyDescent="0.25">
      <c r="A75" s="21" t="s">
        <v>410</v>
      </c>
      <c r="B75" s="279">
        <v>0.81997299999999995</v>
      </c>
      <c r="C75" s="58">
        <f t="shared" si="8"/>
        <v>9.5922232650051745E-3</v>
      </c>
      <c r="D75" s="279">
        <v>3.3096508999999998</v>
      </c>
      <c r="E75" s="58">
        <f t="shared" si="9"/>
        <v>2.4066870154223201E-2</v>
      </c>
      <c r="F75" s="279">
        <v>0.75542345</v>
      </c>
      <c r="G75" s="58">
        <f t="shared" si="10"/>
        <v>7.5290382864240087E-3</v>
      </c>
      <c r="H75" s="58">
        <f t="shared" si="11"/>
        <v>-77.17513197539958</v>
      </c>
      <c r="I75" s="58">
        <f t="shared" si="12"/>
        <v>-7.872155546585069</v>
      </c>
    </row>
    <row r="76" spans="1:9" x14ac:dyDescent="0.25">
      <c r="A76" s="21" t="s">
        <v>306</v>
      </c>
      <c r="B76" s="279">
        <v>0.11925814</v>
      </c>
      <c r="C76" s="58">
        <f t="shared" si="8"/>
        <v>1.3951077719013241E-3</v>
      </c>
      <c r="D76" s="279">
        <v>1.7431909999999998E-2</v>
      </c>
      <c r="E76" s="58">
        <f t="shared" si="9"/>
        <v>1.2676005028509348E-4</v>
      </c>
      <c r="F76" s="279">
        <v>0.64942830000000007</v>
      </c>
      <c r="G76" s="58">
        <f t="shared" si="10"/>
        <v>6.47262212337631E-3</v>
      </c>
      <c r="H76" s="58">
        <f t="shared" si="11"/>
        <v>3625.5143010720003</v>
      </c>
      <c r="I76" s="58">
        <f t="shared" si="12"/>
        <v>444.55679084044084</v>
      </c>
    </row>
    <row r="77" spans="1:9" x14ac:dyDescent="0.25">
      <c r="A77" s="21" t="s">
        <v>402</v>
      </c>
      <c r="B77" s="279">
        <v>0.11334817999999999</v>
      </c>
      <c r="C77" s="58">
        <f t="shared" si="8"/>
        <v>1.3259717688777488E-3</v>
      </c>
      <c r="D77" s="279">
        <v>6.5593079999999998E-2</v>
      </c>
      <c r="E77" s="58">
        <f t="shared" si="9"/>
        <v>4.7697481911931401E-4</v>
      </c>
      <c r="F77" s="279">
        <v>0.59912644999999998</v>
      </c>
      <c r="G77" s="58">
        <f t="shared" si="10"/>
        <v>5.9712813792837634E-3</v>
      </c>
      <c r="H77" s="58">
        <f t="shared" si="11"/>
        <v>813.39886768543261</v>
      </c>
      <c r="I77" s="58">
        <f t="shared" si="12"/>
        <v>428.57174239586379</v>
      </c>
    </row>
    <row r="78" spans="1:9" x14ac:dyDescent="0.25">
      <c r="A78" s="21" t="s">
        <v>411</v>
      </c>
      <c r="B78" s="279">
        <v>3.0094061499999998</v>
      </c>
      <c r="C78" s="58">
        <f t="shared" si="8"/>
        <v>3.5204690503077118E-2</v>
      </c>
      <c r="D78" s="279">
        <v>0.48283441999999999</v>
      </c>
      <c r="E78" s="58">
        <f t="shared" si="9"/>
        <v>3.5110389715512502E-3</v>
      </c>
      <c r="F78" s="279">
        <v>0.55595854</v>
      </c>
      <c r="G78" s="58">
        <f t="shared" si="10"/>
        <v>5.5410420914579683E-3</v>
      </c>
      <c r="H78" s="58">
        <f t="shared" si="11"/>
        <v>15.144761220627156</v>
      </c>
      <c r="I78" s="58">
        <f t="shared" si="12"/>
        <v>-81.525971826700754</v>
      </c>
    </row>
    <row r="79" spans="1:9" x14ac:dyDescent="0.25">
      <c r="A79" s="21" t="s">
        <v>438</v>
      </c>
      <c r="B79" s="279">
        <v>1.4407545800000001</v>
      </c>
      <c r="C79" s="58">
        <f t="shared" si="8"/>
        <v>1.6854261788423232E-2</v>
      </c>
      <c r="D79" s="279">
        <v>1.99912895</v>
      </c>
      <c r="E79" s="58">
        <f t="shared" si="9"/>
        <v>1.4537115337813595E-2</v>
      </c>
      <c r="F79" s="279">
        <v>0.52704748000000001</v>
      </c>
      <c r="G79" s="58">
        <f t="shared" si="10"/>
        <v>5.2528957840576596E-3</v>
      </c>
      <c r="H79" s="58">
        <f t="shared" si="11"/>
        <v>-73.636143881564024</v>
      </c>
      <c r="I79" s="58">
        <f t="shared" si="12"/>
        <v>-63.418649691191689</v>
      </c>
    </row>
    <row r="80" spans="1:9" x14ac:dyDescent="0.25">
      <c r="A80" s="21" t="s">
        <v>403</v>
      </c>
      <c r="B80" s="279">
        <v>0.15853489000000001</v>
      </c>
      <c r="C80" s="58">
        <f t="shared" si="8"/>
        <v>1.8545757728279304E-3</v>
      </c>
      <c r="D80" s="279">
        <v>0.76516607999999997</v>
      </c>
      <c r="E80" s="58">
        <f t="shared" si="9"/>
        <v>5.5640770734387609E-3</v>
      </c>
      <c r="F80" s="279">
        <v>0.41163619000000001</v>
      </c>
      <c r="G80" s="58">
        <f t="shared" si="10"/>
        <v>4.1026322846976849E-3</v>
      </c>
      <c r="H80" s="58">
        <f t="shared" si="11"/>
        <v>-46.203026929787583</v>
      </c>
      <c r="I80" s="58">
        <f t="shared" si="12"/>
        <v>159.65021958257896</v>
      </c>
    </row>
    <row r="81" spans="1:9" x14ac:dyDescent="0.25">
      <c r="A81" s="21" t="s">
        <v>562</v>
      </c>
      <c r="B81" s="279">
        <v>0</v>
      </c>
      <c r="C81" s="58">
        <f t="shared" si="8"/>
        <v>0</v>
      </c>
      <c r="D81" s="279">
        <v>0</v>
      </c>
      <c r="E81" s="58">
        <f t="shared" si="9"/>
        <v>0</v>
      </c>
      <c r="F81" s="279">
        <v>0.40303376000000002</v>
      </c>
      <c r="G81" s="58">
        <f t="shared" si="10"/>
        <v>4.0168949080961486E-3</v>
      </c>
      <c r="H81" s="58" t="s">
        <v>314</v>
      </c>
      <c r="I81" s="58" t="s">
        <v>314</v>
      </c>
    </row>
    <row r="82" spans="1:9" x14ac:dyDescent="0.25">
      <c r="A82" s="21" t="s">
        <v>425</v>
      </c>
      <c r="B82" s="279">
        <v>0</v>
      </c>
      <c r="C82" s="58">
        <f t="shared" si="8"/>
        <v>0</v>
      </c>
      <c r="D82" s="279">
        <v>8.357502E-2</v>
      </c>
      <c r="E82" s="58">
        <f t="shared" si="9"/>
        <v>6.0773453613388866E-4</v>
      </c>
      <c r="F82" s="279">
        <v>0.36140820000000001</v>
      </c>
      <c r="G82" s="58">
        <f t="shared" si="10"/>
        <v>3.6020276770963168E-3</v>
      </c>
      <c r="H82" s="58">
        <f t="shared" si="11"/>
        <v>332.43567276442178</v>
      </c>
      <c r="I82" s="58" t="s">
        <v>314</v>
      </c>
    </row>
    <row r="83" spans="1:9" x14ac:dyDescent="0.25">
      <c r="A83" s="21" t="s">
        <v>300</v>
      </c>
      <c r="B83" s="279">
        <v>0.73994400000000005</v>
      </c>
      <c r="C83" s="58">
        <f t="shared" si="8"/>
        <v>8.6560265418507559E-3</v>
      </c>
      <c r="D83" s="279">
        <v>0.94771453000000005</v>
      </c>
      <c r="E83" s="58">
        <f t="shared" si="9"/>
        <v>6.891519143841022E-3</v>
      </c>
      <c r="F83" s="279">
        <v>0.27871624</v>
      </c>
      <c r="G83" s="58">
        <f t="shared" si="10"/>
        <v>2.7778661650073779E-3</v>
      </c>
      <c r="H83" s="58">
        <f t="shared" si="11"/>
        <v>-70.590696757598508</v>
      </c>
      <c r="I83" s="58">
        <f t="shared" si="12"/>
        <v>-62.332792751883929</v>
      </c>
    </row>
    <row r="84" spans="1:9" x14ac:dyDescent="0.25">
      <c r="A84" s="21" t="s">
        <v>484</v>
      </c>
      <c r="B84" s="279">
        <v>0.20726996</v>
      </c>
      <c r="C84" s="58">
        <f t="shared" si="8"/>
        <v>2.4246892671450065E-3</v>
      </c>
      <c r="D84" s="279">
        <v>0.60957214999999998</v>
      </c>
      <c r="E84" s="58">
        <f t="shared" si="9"/>
        <v>4.432640851541372E-3</v>
      </c>
      <c r="F84" s="279">
        <v>0.25038363000000002</v>
      </c>
      <c r="G84" s="58">
        <f t="shared" si="10"/>
        <v>2.4954850641237349E-3</v>
      </c>
      <c r="H84" s="58">
        <f t="shared" si="11"/>
        <v>-58.92469332793501</v>
      </c>
      <c r="I84" s="58">
        <f t="shared" si="12"/>
        <v>20.800732532586984</v>
      </c>
    </row>
    <row r="85" spans="1:9" x14ac:dyDescent="0.25">
      <c r="A85" s="21" t="s">
        <v>427</v>
      </c>
      <c r="B85" s="279">
        <v>0</v>
      </c>
      <c r="C85" s="58">
        <f t="shared" si="8"/>
        <v>0</v>
      </c>
      <c r="D85" s="279">
        <v>2.4852060000000002E-2</v>
      </c>
      <c r="E85" s="58">
        <f t="shared" si="9"/>
        <v>1.807173382198601E-4</v>
      </c>
      <c r="F85" s="279">
        <v>0.23824865000000001</v>
      </c>
      <c r="G85" s="58">
        <f t="shared" si="10"/>
        <v>2.3745400113523523E-3</v>
      </c>
      <c r="H85" s="58">
        <f t="shared" si="11"/>
        <v>858.66761145756118</v>
      </c>
      <c r="I85" s="58" t="s">
        <v>314</v>
      </c>
    </row>
    <row r="86" spans="1:9" x14ac:dyDescent="0.25">
      <c r="A86" s="21" t="s">
        <v>460</v>
      </c>
      <c r="B86" s="279">
        <v>0.13498081000000001</v>
      </c>
      <c r="C86" s="58">
        <f t="shared" si="8"/>
        <v>1.5790349999466366E-3</v>
      </c>
      <c r="D86" s="279">
        <v>8.2500000000000004E-3</v>
      </c>
      <c r="E86" s="58">
        <f t="shared" si="9"/>
        <v>5.999172866610839E-5</v>
      </c>
      <c r="F86" s="279">
        <v>0.23152275</v>
      </c>
      <c r="G86" s="58">
        <f t="shared" si="10"/>
        <v>2.3075053454167647E-3</v>
      </c>
      <c r="H86" s="58">
        <f t="shared" si="11"/>
        <v>2706.3363636363638</v>
      </c>
      <c r="I86" s="58">
        <f t="shared" si="12"/>
        <v>71.522714969631608</v>
      </c>
    </row>
    <row r="87" spans="1:9" x14ac:dyDescent="0.25">
      <c r="A87" s="21" t="s">
        <v>445</v>
      </c>
      <c r="B87" s="279">
        <v>0.21943123</v>
      </c>
      <c r="C87" s="58">
        <f t="shared" si="8"/>
        <v>2.5669544600550286E-3</v>
      </c>
      <c r="D87" s="279">
        <v>0.18127264000000001</v>
      </c>
      <c r="E87" s="58">
        <f t="shared" si="9"/>
        <v>1.3181647313295934E-3</v>
      </c>
      <c r="F87" s="279">
        <v>0.18376204999999998</v>
      </c>
      <c r="G87" s="58">
        <f t="shared" si="10"/>
        <v>1.8314913444132065E-3</v>
      </c>
      <c r="H87" s="58">
        <f t="shared" si="11"/>
        <v>1.3732960473240574</v>
      </c>
      <c r="I87" s="58">
        <f t="shared" si="12"/>
        <v>-16.255288729867679</v>
      </c>
    </row>
    <row r="88" spans="1:9" x14ac:dyDescent="0.25">
      <c r="A88" s="21" t="s">
        <v>457</v>
      </c>
      <c r="B88" s="279">
        <v>0.11707638000000001</v>
      </c>
      <c r="C88" s="58">
        <f t="shared" si="8"/>
        <v>1.3695850668480386E-3</v>
      </c>
      <c r="D88" s="279">
        <v>0.17118278000000001</v>
      </c>
      <c r="E88" s="58">
        <f t="shared" si="9"/>
        <v>1.2447940472812273E-3</v>
      </c>
      <c r="F88" s="279">
        <v>0.17306389000000003</v>
      </c>
      <c r="G88" s="58">
        <f t="shared" si="10"/>
        <v>1.7248665682902395E-3</v>
      </c>
      <c r="H88" s="58">
        <f t="shared" si="11"/>
        <v>1.0988897364559769</v>
      </c>
      <c r="I88" s="58">
        <f t="shared" si="12"/>
        <v>47.821353888803195</v>
      </c>
    </row>
    <row r="89" spans="1:9" x14ac:dyDescent="0.25">
      <c r="A89" s="21" t="s">
        <v>443</v>
      </c>
      <c r="B89" s="279">
        <v>0.29998473999999997</v>
      </c>
      <c r="C89" s="58">
        <f t="shared" si="8"/>
        <v>3.5092870157609197E-3</v>
      </c>
      <c r="D89" s="279">
        <v>0.77365099000000004</v>
      </c>
      <c r="E89" s="58">
        <f t="shared" si="9"/>
        <v>5.6257770029510467E-3</v>
      </c>
      <c r="F89" s="279">
        <v>0.16636864000000001</v>
      </c>
      <c r="G89" s="58">
        <f t="shared" si="10"/>
        <v>1.6581373800618618E-3</v>
      </c>
      <c r="H89" s="58">
        <f t="shared" si="11"/>
        <v>-78.495646984178222</v>
      </c>
      <c r="I89" s="58">
        <f t="shared" si="12"/>
        <v>-44.540965650452748</v>
      </c>
    </row>
    <row r="90" spans="1:9" x14ac:dyDescent="0.25">
      <c r="A90" s="21" t="s">
        <v>510</v>
      </c>
      <c r="B90" s="279">
        <v>0</v>
      </c>
      <c r="C90" s="58">
        <f t="shared" si="8"/>
        <v>0</v>
      </c>
      <c r="D90" s="279">
        <v>5.72294E-2</v>
      </c>
      <c r="E90" s="58">
        <f t="shared" si="9"/>
        <v>4.1615644079081009E-4</v>
      </c>
      <c r="F90" s="279">
        <v>0.15073973999999998</v>
      </c>
      <c r="G90" s="58">
        <f t="shared" si="10"/>
        <v>1.5023696626648279E-3</v>
      </c>
      <c r="H90" s="58">
        <f t="shared" si="11"/>
        <v>163.39563231485909</v>
      </c>
      <c r="I90" s="58" t="s">
        <v>314</v>
      </c>
    </row>
    <row r="91" spans="1:9" x14ac:dyDescent="0.25">
      <c r="A91" s="21" t="s">
        <v>399</v>
      </c>
      <c r="B91" s="279">
        <v>8.1581699999999993E-3</v>
      </c>
      <c r="C91" s="58">
        <f t="shared" si="8"/>
        <v>9.5436054691882871E-5</v>
      </c>
      <c r="D91" s="279">
        <v>5.6368176999999999</v>
      </c>
      <c r="E91" s="58">
        <f t="shared" si="9"/>
        <v>4.0989386424086921E-2</v>
      </c>
      <c r="F91" s="279">
        <v>0.13682229999999998</v>
      </c>
      <c r="G91" s="58">
        <f t="shared" si="10"/>
        <v>1.3636594616391528E-3</v>
      </c>
      <c r="H91" s="58">
        <f t="shared" si="11"/>
        <v>-97.572703122898588</v>
      </c>
      <c r="I91" s="58">
        <f t="shared" si="12"/>
        <v>1577.1199913706137</v>
      </c>
    </row>
    <row r="92" spans="1:9" x14ac:dyDescent="0.25">
      <c r="A92" s="21" t="s">
        <v>297</v>
      </c>
      <c r="B92" s="279">
        <v>0</v>
      </c>
      <c r="C92" s="58">
        <f t="shared" si="8"/>
        <v>0</v>
      </c>
      <c r="D92" s="279">
        <v>0.18555146</v>
      </c>
      <c r="E92" s="58">
        <f t="shared" si="9"/>
        <v>1.3492791323539714E-3</v>
      </c>
      <c r="F92" s="279">
        <v>0.12345192999999999</v>
      </c>
      <c r="G92" s="58">
        <f t="shared" si="10"/>
        <v>1.230401713771179E-3</v>
      </c>
      <c r="H92" s="58">
        <f t="shared" si="11"/>
        <v>-33.467551265832142</v>
      </c>
      <c r="I92" s="58" t="s">
        <v>314</v>
      </c>
    </row>
    <row r="93" spans="1:9" x14ac:dyDescent="0.25">
      <c r="A93" s="21" t="s">
        <v>426</v>
      </c>
      <c r="B93" s="279">
        <v>5.6449239999999998E-2</v>
      </c>
      <c r="C93" s="58">
        <f t="shared" si="8"/>
        <v>6.6035554002370897E-4</v>
      </c>
      <c r="D93" s="279">
        <v>0.14283340999999999</v>
      </c>
      <c r="E93" s="58">
        <f t="shared" si="9"/>
        <v>1.0386452335969711E-3</v>
      </c>
      <c r="F93" s="279">
        <v>0.12093811</v>
      </c>
      <c r="G93" s="58">
        <f t="shared" si="10"/>
        <v>1.2053473591238904E-3</v>
      </c>
      <c r="H93" s="58">
        <f t="shared" si="11"/>
        <v>-15.329256649407164</v>
      </c>
      <c r="I93" s="58">
        <f t="shared" si="12"/>
        <v>114.24222894763507</v>
      </c>
    </row>
    <row r="94" spans="1:9" x14ac:dyDescent="0.25">
      <c r="A94" s="21" t="s">
        <v>461</v>
      </c>
      <c r="B94" s="279">
        <v>0</v>
      </c>
      <c r="C94" s="58">
        <f t="shared" si="8"/>
        <v>0</v>
      </c>
      <c r="D94" s="279">
        <v>0.13179627999999999</v>
      </c>
      <c r="E94" s="58">
        <f t="shared" si="9"/>
        <v>9.5838626290453883E-4</v>
      </c>
      <c r="F94" s="279">
        <v>0.11639492999999999</v>
      </c>
      <c r="G94" s="58">
        <f t="shared" si="10"/>
        <v>1.1600670912660209E-3</v>
      </c>
      <c r="H94" s="58">
        <f t="shared" si="11"/>
        <v>-11.685724361871209</v>
      </c>
      <c r="I94" s="58" t="s">
        <v>314</v>
      </c>
    </row>
    <row r="95" spans="1:9" x14ac:dyDescent="0.25">
      <c r="A95" s="21" t="s">
        <v>449</v>
      </c>
      <c r="B95" s="279">
        <v>0.11821913000000001</v>
      </c>
      <c r="C95" s="58">
        <f t="shared" si="8"/>
        <v>1.3829532059649176E-3</v>
      </c>
      <c r="D95" s="279">
        <v>5.6302120000000004E-2</v>
      </c>
      <c r="E95" s="58">
        <f t="shared" si="9"/>
        <v>4.0941351592323324E-4</v>
      </c>
      <c r="F95" s="279">
        <v>9.3522830000000001E-2</v>
      </c>
      <c r="G95" s="58">
        <f t="shared" si="10"/>
        <v>9.3210896183421878E-4</v>
      </c>
      <c r="H95" s="58">
        <f t="shared" si="11"/>
        <v>66.108896077092652</v>
      </c>
      <c r="I95" s="58">
        <f t="shared" si="12"/>
        <v>-20.89027384992599</v>
      </c>
    </row>
    <row r="96" spans="1:9" x14ac:dyDescent="0.25">
      <c r="A96" s="21" t="s">
        <v>417</v>
      </c>
      <c r="B96" s="279">
        <v>2.2636000000000002E-4</v>
      </c>
      <c r="C96" s="58">
        <f t="shared" si="8"/>
        <v>2.6480087250026183E-6</v>
      </c>
      <c r="D96" s="279">
        <v>0.12267575</v>
      </c>
      <c r="E96" s="58">
        <f t="shared" si="9"/>
        <v>8.9206427974682979E-4</v>
      </c>
      <c r="F96" s="279">
        <v>8.5665279999999996E-2</v>
      </c>
      <c r="G96" s="58">
        <f t="shared" si="10"/>
        <v>8.5379554068282205E-4</v>
      </c>
      <c r="H96" s="58">
        <f t="shared" si="11"/>
        <v>-30.16934479715837</v>
      </c>
      <c r="I96" s="58">
        <f t="shared" si="12"/>
        <v>37744.707545502737</v>
      </c>
    </row>
    <row r="97" spans="1:9" x14ac:dyDescent="0.25">
      <c r="A97" s="21" t="s">
        <v>454</v>
      </c>
      <c r="B97" s="279">
        <v>1.5512899999999999E-3</v>
      </c>
      <c r="C97" s="58">
        <f t="shared" si="8"/>
        <v>1.8147329276415051E-5</v>
      </c>
      <c r="D97" s="279">
        <v>0.38298657000000003</v>
      </c>
      <c r="E97" s="58">
        <f t="shared" si="9"/>
        <v>2.7849728957822458E-3</v>
      </c>
      <c r="F97" s="279">
        <v>7.8948619999999997E-2</v>
      </c>
      <c r="G97" s="58">
        <f t="shared" si="10"/>
        <v>7.8685296655847821E-4</v>
      </c>
      <c r="H97" s="58">
        <f t="shared" si="11"/>
        <v>-79.386060456375802</v>
      </c>
      <c r="I97" s="58">
        <f t="shared" si="12"/>
        <v>4989.2238072829714</v>
      </c>
    </row>
    <row r="98" spans="1:9" x14ac:dyDescent="0.25">
      <c r="A98" s="21" t="s">
        <v>400</v>
      </c>
      <c r="B98" s="279">
        <v>0</v>
      </c>
      <c r="C98" s="58">
        <f t="shared" si="8"/>
        <v>0</v>
      </c>
      <c r="D98" s="279">
        <v>7.7487470000000003E-2</v>
      </c>
      <c r="E98" s="58">
        <f t="shared" si="9"/>
        <v>5.6346754851675318E-4</v>
      </c>
      <c r="F98" s="279">
        <v>6.8428229999999993E-2</v>
      </c>
      <c r="G98" s="58">
        <f t="shared" si="10"/>
        <v>6.8199996113733018E-4</v>
      </c>
      <c r="H98" s="58">
        <f t="shared" si="11"/>
        <v>-11.69123214372596</v>
      </c>
      <c r="I98" s="58" t="s">
        <v>314</v>
      </c>
    </row>
    <row r="99" spans="1:9" x14ac:dyDescent="0.25">
      <c r="A99" s="21" t="s">
        <v>388</v>
      </c>
      <c r="B99" s="279">
        <v>0.13212001999999998</v>
      </c>
      <c r="C99" s="58">
        <f t="shared" si="8"/>
        <v>1.5455688536292645E-3</v>
      </c>
      <c r="D99" s="279">
        <v>9.5737570000000008E-2</v>
      </c>
      <c r="E99" s="58">
        <f t="shared" si="9"/>
        <v>6.9617725122334039E-4</v>
      </c>
      <c r="F99" s="279">
        <v>6.4401979999999998E-2</v>
      </c>
      <c r="G99" s="58">
        <f t="shared" si="10"/>
        <v>6.4187175171953321E-4</v>
      </c>
      <c r="H99" s="58">
        <f t="shared" si="11"/>
        <v>-32.73071376263259</v>
      </c>
      <c r="I99" s="58">
        <f t="shared" si="12"/>
        <v>-51.254942286566404</v>
      </c>
    </row>
    <row r="100" spans="1:9" x14ac:dyDescent="0.25">
      <c r="A100" s="21" t="s">
        <v>450</v>
      </c>
      <c r="B100" s="279">
        <v>6.7797839999999998E-2</v>
      </c>
      <c r="C100" s="58">
        <f t="shared" ref="C100:C131" si="13">(B100/$B$189)*100</f>
        <v>7.9311394175795853E-4</v>
      </c>
      <c r="D100" s="279">
        <v>0.83461751000000006</v>
      </c>
      <c r="E100" s="58">
        <f t="shared" ref="E100:E131" si="14">(D100/$D$189)*100</f>
        <v>6.0691087515033952E-3</v>
      </c>
      <c r="F100" s="279">
        <v>5.6480169999999996E-2</v>
      </c>
      <c r="G100" s="58">
        <f t="shared" ref="G100:G131" si="15">(F100/$F$189)*100</f>
        <v>5.6291787388085008E-4</v>
      </c>
      <c r="H100" s="58">
        <f t="shared" si="11"/>
        <v>-93.232807924195129</v>
      </c>
      <c r="I100" s="58">
        <f t="shared" si="12"/>
        <v>-16.69326043425573</v>
      </c>
    </row>
    <row r="101" spans="1:9" x14ac:dyDescent="0.25">
      <c r="A101" s="21" t="s">
        <v>398</v>
      </c>
      <c r="B101" s="279">
        <v>7.8133250000000001E-2</v>
      </c>
      <c r="C101" s="58">
        <f t="shared" si="13"/>
        <v>9.1401982555579958E-4</v>
      </c>
      <c r="D101" s="279">
        <v>4.0628980000000002E-2</v>
      </c>
      <c r="E101" s="58">
        <f t="shared" si="14"/>
        <v>2.9544275686554477E-4</v>
      </c>
      <c r="F101" s="279">
        <v>5.470995E-2</v>
      </c>
      <c r="G101" s="58">
        <f t="shared" si="15"/>
        <v>5.4527471737651669E-4</v>
      </c>
      <c r="H101" s="58">
        <f t="shared" si="11"/>
        <v>34.657453866673492</v>
      </c>
      <c r="I101" s="58">
        <f t="shared" si="12"/>
        <v>-29.978658253688405</v>
      </c>
    </row>
    <row r="102" spans="1:9" x14ac:dyDescent="0.25">
      <c r="A102" s="21" t="s">
        <v>412</v>
      </c>
      <c r="B102" s="279">
        <v>0.78927543999999994</v>
      </c>
      <c r="C102" s="58">
        <f t="shared" si="13"/>
        <v>9.2331165026960597E-3</v>
      </c>
      <c r="D102" s="279">
        <v>5.1810000000000007E-4</v>
      </c>
      <c r="E102" s="58">
        <f t="shared" si="14"/>
        <v>3.7674805602316069E-6</v>
      </c>
      <c r="F102" s="279">
        <v>5.3532530000000002E-2</v>
      </c>
      <c r="G102" s="58">
        <f t="shared" si="15"/>
        <v>5.3353978876237136E-4</v>
      </c>
      <c r="H102" s="58">
        <f t="shared" si="11"/>
        <v>10232.470565527889</v>
      </c>
      <c r="I102" s="58">
        <f t="shared" si="12"/>
        <v>-93.217509720054125</v>
      </c>
    </row>
    <row r="103" spans="1:9" x14ac:dyDescent="0.25">
      <c r="A103" s="21" t="s">
        <v>552</v>
      </c>
      <c r="B103" s="279">
        <v>0</v>
      </c>
      <c r="C103" s="58">
        <f t="shared" si="13"/>
        <v>0</v>
      </c>
      <c r="D103" s="279">
        <v>1.62624E-2</v>
      </c>
      <c r="E103" s="58">
        <f t="shared" si="14"/>
        <v>1.1825569554663285E-4</v>
      </c>
      <c r="F103" s="279">
        <v>5.1723829999999998E-2</v>
      </c>
      <c r="G103" s="58">
        <f t="shared" si="15"/>
        <v>5.1551311571078015E-4</v>
      </c>
      <c r="H103" s="58">
        <f t="shared" si="11"/>
        <v>218.05778974813066</v>
      </c>
      <c r="I103" s="58" t="s">
        <v>314</v>
      </c>
    </row>
    <row r="104" spans="1:9" x14ac:dyDescent="0.25">
      <c r="A104" s="21" t="s">
        <v>800</v>
      </c>
      <c r="B104" s="279">
        <v>0</v>
      </c>
      <c r="C104" s="58">
        <f t="shared" si="13"/>
        <v>0</v>
      </c>
      <c r="D104" s="279">
        <v>0</v>
      </c>
      <c r="E104" s="58">
        <f t="shared" si="14"/>
        <v>0</v>
      </c>
      <c r="F104" s="279">
        <v>4.9988310000000001E-2</v>
      </c>
      <c r="G104" s="58">
        <f t="shared" si="15"/>
        <v>4.9821580183092293E-4</v>
      </c>
      <c r="H104" s="58" t="s">
        <v>314</v>
      </c>
      <c r="I104" s="58" t="s">
        <v>314</v>
      </c>
    </row>
    <row r="105" spans="1:9" x14ac:dyDescent="0.25">
      <c r="A105" s="21" t="s">
        <v>439</v>
      </c>
      <c r="B105" s="279">
        <v>22.263674030000001</v>
      </c>
      <c r="C105" s="58">
        <f t="shared" si="13"/>
        <v>0.26044532197408643</v>
      </c>
      <c r="D105" s="279">
        <v>104.42328520000001</v>
      </c>
      <c r="E105" s="58">
        <f t="shared" si="14"/>
        <v>0.75933738086570324</v>
      </c>
      <c r="F105" s="279">
        <v>4.8529610000000001E-2</v>
      </c>
      <c r="G105" s="58">
        <f t="shared" si="15"/>
        <v>4.8367745496280984E-4</v>
      </c>
      <c r="H105" s="58">
        <f t="shared" si="11"/>
        <v>-99.953526064701904</v>
      </c>
      <c r="I105" s="58">
        <f t="shared" si="12"/>
        <v>-99.782023353671974</v>
      </c>
    </row>
    <row r="106" spans="1:9" x14ac:dyDescent="0.25">
      <c r="A106" s="21" t="s">
        <v>485</v>
      </c>
      <c r="B106" s="279">
        <v>2.3622199999999999E-3</v>
      </c>
      <c r="C106" s="58">
        <f t="shared" si="13"/>
        <v>2.7633765552110282E-5</v>
      </c>
      <c r="D106" s="279">
        <v>1.005145E-2</v>
      </c>
      <c r="E106" s="58">
        <f t="shared" si="14"/>
        <v>7.3091377103146082E-5</v>
      </c>
      <c r="F106" s="279">
        <v>4.7810970000000001E-2</v>
      </c>
      <c r="G106" s="58">
        <f t="shared" si="15"/>
        <v>4.7651502430996767E-4</v>
      </c>
      <c r="H106" s="58">
        <f t="shared" si="11"/>
        <v>375.66241686522847</v>
      </c>
      <c r="I106" s="58">
        <f t="shared" si="12"/>
        <v>1923.9846415659847</v>
      </c>
    </row>
    <row r="107" spans="1:9" x14ac:dyDescent="0.25">
      <c r="A107" s="21" t="s">
        <v>801</v>
      </c>
      <c r="B107" s="279">
        <v>0</v>
      </c>
      <c r="C107" s="58">
        <f t="shared" si="13"/>
        <v>0</v>
      </c>
      <c r="D107" s="279">
        <v>0</v>
      </c>
      <c r="E107" s="58">
        <f t="shared" si="14"/>
        <v>0</v>
      </c>
      <c r="F107" s="279">
        <v>4.6882180000000002E-2</v>
      </c>
      <c r="G107" s="58">
        <f t="shared" si="15"/>
        <v>4.6725810295010289E-4</v>
      </c>
      <c r="H107" s="58" t="s">
        <v>314</v>
      </c>
      <c r="I107" s="58" t="s">
        <v>314</v>
      </c>
    </row>
    <row r="108" spans="1:9" x14ac:dyDescent="0.25">
      <c r="A108" s="21" t="s">
        <v>428</v>
      </c>
      <c r="B108" s="279">
        <v>0</v>
      </c>
      <c r="C108" s="58">
        <f t="shared" si="13"/>
        <v>0</v>
      </c>
      <c r="D108" s="279">
        <v>0</v>
      </c>
      <c r="E108" s="58">
        <f t="shared" si="14"/>
        <v>0</v>
      </c>
      <c r="F108" s="279">
        <v>4.4178240000000001E-2</v>
      </c>
      <c r="G108" s="58">
        <f t="shared" si="15"/>
        <v>4.4030888951994884E-4</v>
      </c>
      <c r="H108" s="58" t="s">
        <v>314</v>
      </c>
      <c r="I108" s="58" t="s">
        <v>314</v>
      </c>
    </row>
    <row r="109" spans="1:9" x14ac:dyDescent="0.25">
      <c r="A109" s="21" t="s">
        <v>442</v>
      </c>
      <c r="B109" s="279">
        <v>2.6750689999999997E-2</v>
      </c>
      <c r="C109" s="58">
        <f t="shared" si="13"/>
        <v>3.1293541491359016E-4</v>
      </c>
      <c r="D109" s="279">
        <v>1.82657E-3</v>
      </c>
      <c r="E109" s="58">
        <f t="shared" si="14"/>
        <v>1.3282314161170131E-5</v>
      </c>
      <c r="F109" s="279">
        <v>4.3187570000000002E-2</v>
      </c>
      <c r="G109" s="58">
        <f t="shared" si="15"/>
        <v>4.3043523209084509E-4</v>
      </c>
      <c r="H109" s="58">
        <f t="shared" si="11"/>
        <v>2264.4081529861983</v>
      </c>
      <c r="I109" s="58">
        <f t="shared" si="12"/>
        <v>61.444695445239006</v>
      </c>
    </row>
    <row r="110" spans="1:9" x14ac:dyDescent="0.25">
      <c r="A110" s="21" t="s">
        <v>409</v>
      </c>
      <c r="B110" s="279">
        <v>0.2518184</v>
      </c>
      <c r="C110" s="58">
        <f t="shared" si="13"/>
        <v>2.9458266492145223E-3</v>
      </c>
      <c r="D110" s="279">
        <v>0.27306079</v>
      </c>
      <c r="E110" s="58">
        <f t="shared" si="14"/>
        <v>1.9856228876403881E-3</v>
      </c>
      <c r="F110" s="279">
        <v>3.880716E-2</v>
      </c>
      <c r="G110" s="58">
        <f t="shared" si="15"/>
        <v>3.8677723524121782E-4</v>
      </c>
      <c r="H110" s="58">
        <f t="shared" si="11"/>
        <v>-85.788087700178409</v>
      </c>
      <c r="I110" s="58">
        <f t="shared" si="12"/>
        <v>-84.589227792726817</v>
      </c>
    </row>
    <row r="111" spans="1:9" x14ac:dyDescent="0.25">
      <c r="A111" s="21" t="s">
        <v>308</v>
      </c>
      <c r="B111" s="279">
        <v>7.9567000000000006E-3</v>
      </c>
      <c r="C111" s="58">
        <f t="shared" si="13"/>
        <v>9.3079214623733575E-5</v>
      </c>
      <c r="D111" s="279">
        <v>1.5804930000000002E-2</v>
      </c>
      <c r="E111" s="58">
        <f t="shared" si="14"/>
        <v>1.1492909965416201E-4</v>
      </c>
      <c r="F111" s="279">
        <v>3.5256739999999995E-2</v>
      </c>
      <c r="G111" s="58">
        <f t="shared" si="15"/>
        <v>3.5139145510309052E-4</v>
      </c>
      <c r="H111" s="58">
        <f t="shared" si="11"/>
        <v>123.07431921558648</v>
      </c>
      <c r="I111" s="58">
        <f t="shared" si="12"/>
        <v>343.10756972111545</v>
      </c>
    </row>
    <row r="112" spans="1:9" x14ac:dyDescent="0.25">
      <c r="A112" s="21" t="s">
        <v>451</v>
      </c>
      <c r="B112" s="279">
        <v>0.15676030999999999</v>
      </c>
      <c r="C112" s="58">
        <f t="shared" si="13"/>
        <v>1.8338163483571084E-3</v>
      </c>
      <c r="D112" s="279">
        <v>1.439941E-2</v>
      </c>
      <c r="E112" s="58">
        <f t="shared" si="14"/>
        <v>1.0470854517236941E-4</v>
      </c>
      <c r="F112" s="279">
        <v>3.2575949999999999E-2</v>
      </c>
      <c r="G112" s="58">
        <f t="shared" si="15"/>
        <v>3.2467296953335797E-4</v>
      </c>
      <c r="H112" s="58">
        <f t="shared" si="11"/>
        <v>126.23114419271344</v>
      </c>
      <c r="I112" s="58">
        <f t="shared" si="12"/>
        <v>-79.219261559255642</v>
      </c>
    </row>
    <row r="113" spans="1:9" x14ac:dyDescent="0.25">
      <c r="A113" s="21" t="s">
        <v>488</v>
      </c>
      <c r="B113" s="279">
        <v>0</v>
      </c>
      <c r="C113" s="58">
        <f t="shared" si="13"/>
        <v>0</v>
      </c>
      <c r="D113" s="279">
        <v>5.8177200000000002E-3</v>
      </c>
      <c r="E113" s="58">
        <f t="shared" si="14"/>
        <v>4.2304858144896011E-5</v>
      </c>
      <c r="F113" s="279">
        <v>2.749043E-2</v>
      </c>
      <c r="G113" s="58">
        <f t="shared" si="15"/>
        <v>2.7398739075449555E-4</v>
      </c>
      <c r="H113" s="58">
        <f t="shared" si="11"/>
        <v>372.52927263601549</v>
      </c>
      <c r="I113" s="58" t="s">
        <v>314</v>
      </c>
    </row>
    <row r="114" spans="1:9" x14ac:dyDescent="0.25">
      <c r="A114" s="21" t="s">
        <v>458</v>
      </c>
      <c r="B114" s="279">
        <v>0</v>
      </c>
      <c r="C114" s="58">
        <f t="shared" si="13"/>
        <v>0</v>
      </c>
      <c r="D114" s="279">
        <v>7.08619E-3</v>
      </c>
      <c r="E114" s="58">
        <f t="shared" si="14"/>
        <v>5.152882275836249E-5</v>
      </c>
      <c r="F114" s="279">
        <v>2.7254709999999998E-2</v>
      </c>
      <c r="G114" s="58">
        <f t="shared" si="15"/>
        <v>2.7163805290315423E-4</v>
      </c>
      <c r="H114" s="58">
        <f t="shared" si="11"/>
        <v>284.61726259103972</v>
      </c>
      <c r="I114" s="58" t="s">
        <v>314</v>
      </c>
    </row>
    <row r="115" spans="1:9" x14ac:dyDescent="0.25">
      <c r="A115" s="21" t="s">
        <v>440</v>
      </c>
      <c r="B115" s="279">
        <v>2.5290220000000002E-2</v>
      </c>
      <c r="C115" s="58">
        <f t="shared" si="13"/>
        <v>2.958505178354644E-4</v>
      </c>
      <c r="D115" s="279">
        <v>5.3781879999999997E-2</v>
      </c>
      <c r="E115" s="58">
        <f t="shared" si="14"/>
        <v>3.9108702449856982E-4</v>
      </c>
      <c r="F115" s="279">
        <v>2.6595979999999998E-2</v>
      </c>
      <c r="G115" s="58">
        <f t="shared" si="15"/>
        <v>2.6507272402646117E-4</v>
      </c>
      <c r="H115" s="58">
        <f t="shared" si="11"/>
        <v>-50.548437503486298</v>
      </c>
      <c r="I115" s="58">
        <f t="shared" si="12"/>
        <v>5.1631025748293036</v>
      </c>
    </row>
    <row r="116" spans="1:9" x14ac:dyDescent="0.25">
      <c r="A116" s="21" t="s">
        <v>423</v>
      </c>
      <c r="B116" s="279">
        <v>3.2886640000000002E-2</v>
      </c>
      <c r="C116" s="58">
        <f t="shared" si="13"/>
        <v>3.8471509832134699E-4</v>
      </c>
      <c r="D116" s="279">
        <v>0</v>
      </c>
      <c r="E116" s="58">
        <f t="shared" si="14"/>
        <v>0</v>
      </c>
      <c r="F116" s="279">
        <v>2.563323E-2</v>
      </c>
      <c r="G116" s="58">
        <f t="shared" si="15"/>
        <v>2.5547733536033661E-4</v>
      </c>
      <c r="H116" s="58" t="s">
        <v>314</v>
      </c>
      <c r="I116" s="58">
        <f t="shared" si="12"/>
        <v>-22.055795301678739</v>
      </c>
    </row>
    <row r="117" spans="1:9" x14ac:dyDescent="0.25">
      <c r="A117" s="21" t="s">
        <v>302</v>
      </c>
      <c r="B117" s="279">
        <v>9.3970599999999987E-3</v>
      </c>
      <c r="C117" s="58">
        <f t="shared" si="13"/>
        <v>1.0992886052912662E-4</v>
      </c>
      <c r="D117" s="279">
        <v>3.5026629999999996E-2</v>
      </c>
      <c r="E117" s="58">
        <f t="shared" si="14"/>
        <v>2.5470401006644504E-4</v>
      </c>
      <c r="F117" s="279">
        <v>2.5120900000000002E-2</v>
      </c>
      <c r="G117" s="58">
        <f t="shared" si="15"/>
        <v>2.5037112349296129E-4</v>
      </c>
      <c r="H117" s="58">
        <f t="shared" si="11"/>
        <v>-28.280568241934766</v>
      </c>
      <c r="I117" s="58">
        <f t="shared" si="12"/>
        <v>167.32722787765542</v>
      </c>
    </row>
    <row r="118" spans="1:9" x14ac:dyDescent="0.25">
      <c r="A118" s="21" t="s">
        <v>424</v>
      </c>
      <c r="B118" s="279">
        <v>6.0281550000000003E-2</v>
      </c>
      <c r="C118" s="58">
        <f t="shared" si="13"/>
        <v>7.0518673951529233E-4</v>
      </c>
      <c r="D118" s="279">
        <v>1.4227E-4</v>
      </c>
      <c r="E118" s="58">
        <f t="shared" si="14"/>
        <v>1.0345482711911805E-6</v>
      </c>
      <c r="F118" s="279">
        <v>2.4293820000000001E-2</v>
      </c>
      <c r="G118" s="58">
        <f t="shared" si="15"/>
        <v>2.4212790972201527E-4</v>
      </c>
      <c r="H118" s="58">
        <f t="shared" si="11"/>
        <v>16975.855767203204</v>
      </c>
      <c r="I118" s="58">
        <f t="shared" si="12"/>
        <v>-59.699410516152952</v>
      </c>
    </row>
    <row r="119" spans="1:9" x14ac:dyDescent="0.25">
      <c r="A119" s="21" t="s">
        <v>415</v>
      </c>
      <c r="B119" s="279">
        <v>8.7570900000000004E-3</v>
      </c>
      <c r="C119" s="58">
        <f t="shared" si="13"/>
        <v>1.024423516771213E-4</v>
      </c>
      <c r="D119" s="279">
        <v>2.5110159999999999E-2</v>
      </c>
      <c r="E119" s="58">
        <f t="shared" si="14"/>
        <v>1.825941703615234E-4</v>
      </c>
      <c r="F119" s="279">
        <v>2.013148E-2</v>
      </c>
      <c r="G119" s="58">
        <f t="shared" si="15"/>
        <v>2.0064333941761963E-4</v>
      </c>
      <c r="H119" s="58">
        <f t="shared" si="11"/>
        <v>-19.827352752829931</v>
      </c>
      <c r="I119" s="58">
        <f t="shared" si="12"/>
        <v>129.88778235692448</v>
      </c>
    </row>
    <row r="120" spans="1:9" x14ac:dyDescent="0.25">
      <c r="A120" s="21" t="s">
        <v>452</v>
      </c>
      <c r="B120" s="279">
        <v>0.29561929999999997</v>
      </c>
      <c r="C120" s="58">
        <f t="shared" si="13"/>
        <v>3.4582191450749531E-3</v>
      </c>
      <c r="D120" s="279">
        <v>1.2338669999999999E-2</v>
      </c>
      <c r="E120" s="58">
        <f t="shared" si="14"/>
        <v>8.9723411241291097E-5</v>
      </c>
      <c r="F120" s="279">
        <v>1.8346900000000003E-2</v>
      </c>
      <c r="G120" s="58">
        <f t="shared" si="15"/>
        <v>1.8285706187330122E-4</v>
      </c>
      <c r="H120" s="58">
        <f t="shared" si="11"/>
        <v>48.694308219605546</v>
      </c>
      <c r="I120" s="58">
        <f t="shared" si="12"/>
        <v>-93.793740801091133</v>
      </c>
    </row>
    <row r="121" spans="1:9" x14ac:dyDescent="0.25">
      <c r="A121" s="21" t="s">
        <v>802</v>
      </c>
      <c r="B121" s="279">
        <v>0</v>
      </c>
      <c r="C121" s="58">
        <f t="shared" si="13"/>
        <v>0</v>
      </c>
      <c r="D121" s="279">
        <v>0</v>
      </c>
      <c r="E121" s="58">
        <f t="shared" si="14"/>
        <v>0</v>
      </c>
      <c r="F121" s="279">
        <v>1.827575E-2</v>
      </c>
      <c r="G121" s="58">
        <f t="shared" si="15"/>
        <v>1.8214793499343127E-4</v>
      </c>
      <c r="H121" s="58" t="s">
        <v>314</v>
      </c>
      <c r="I121" s="58" t="s">
        <v>314</v>
      </c>
    </row>
    <row r="122" spans="1:9" x14ac:dyDescent="0.25">
      <c r="A122" s="21" t="s">
        <v>444</v>
      </c>
      <c r="B122" s="279">
        <v>0.10489283000000001</v>
      </c>
      <c r="C122" s="58">
        <f t="shared" si="13"/>
        <v>1.2270592376312794E-3</v>
      </c>
      <c r="D122" s="279">
        <v>0.17287876000000002</v>
      </c>
      <c r="E122" s="58">
        <f t="shared" si="14"/>
        <v>1.2571267469155482E-3</v>
      </c>
      <c r="F122" s="279">
        <v>1.7833119999999997E-2</v>
      </c>
      <c r="G122" s="58">
        <f t="shared" si="15"/>
        <v>1.7773639836887999E-4</v>
      </c>
      <c r="H122" s="58">
        <f t="shared" si="11"/>
        <v>-89.684609028894016</v>
      </c>
      <c r="I122" s="58">
        <f t="shared" si="12"/>
        <v>-82.998723554317294</v>
      </c>
    </row>
    <row r="123" spans="1:9" x14ac:dyDescent="0.25">
      <c r="A123" s="21" t="s">
        <v>453</v>
      </c>
      <c r="B123" s="279">
        <v>1.3191909999999999E-2</v>
      </c>
      <c r="C123" s="58">
        <f t="shared" si="13"/>
        <v>1.5432184475812547E-4</v>
      </c>
      <c r="D123" s="279">
        <v>3.092164E-2</v>
      </c>
      <c r="E123" s="58">
        <f t="shared" si="14"/>
        <v>2.2485365294437376E-4</v>
      </c>
      <c r="F123" s="279">
        <v>1.3116870000000001E-2</v>
      </c>
      <c r="G123" s="58">
        <f t="shared" si="15"/>
        <v>1.3073120304651185E-4</v>
      </c>
      <c r="H123" s="58">
        <f t="shared" si="11"/>
        <v>-57.58029004929881</v>
      </c>
      <c r="I123" s="58">
        <f t="shared" si="12"/>
        <v>-0.56883347445516597</v>
      </c>
    </row>
    <row r="124" spans="1:9" x14ac:dyDescent="0.25">
      <c r="A124" s="21" t="s">
        <v>554</v>
      </c>
      <c r="B124" s="279">
        <v>7.8437090000000001E-2</v>
      </c>
      <c r="C124" s="58">
        <f t="shared" si="13"/>
        <v>9.1757421224516523E-4</v>
      </c>
      <c r="D124" s="279">
        <v>1.594609E-2</v>
      </c>
      <c r="E124" s="58">
        <f t="shared" si="14"/>
        <v>1.1595557631095082E-4</v>
      </c>
      <c r="F124" s="279">
        <v>9.4737099999999998E-3</v>
      </c>
      <c r="G124" s="58">
        <f t="shared" si="15"/>
        <v>9.4421116136225307E-5</v>
      </c>
      <c r="H124" s="58">
        <f t="shared" si="11"/>
        <v>-40.589135016797215</v>
      </c>
      <c r="I124" s="58">
        <f t="shared" si="12"/>
        <v>-87.921900213279201</v>
      </c>
    </row>
    <row r="125" spans="1:9" x14ac:dyDescent="0.25">
      <c r="A125" s="21" t="s">
        <v>312</v>
      </c>
      <c r="B125" s="279">
        <v>2.6376696499999999</v>
      </c>
      <c r="C125" s="58">
        <f t="shared" si="13"/>
        <v>3.0856035725722746E-2</v>
      </c>
      <c r="D125" s="279">
        <v>0</v>
      </c>
      <c r="E125" s="58">
        <f t="shared" si="14"/>
        <v>0</v>
      </c>
      <c r="F125" s="279">
        <v>9.3360000000000005E-3</v>
      </c>
      <c r="G125" s="58">
        <f t="shared" si="15"/>
        <v>9.3048609282720245E-5</v>
      </c>
      <c r="H125" s="58" t="s">
        <v>314</v>
      </c>
      <c r="I125" s="58">
        <f t="shared" si="12"/>
        <v>-99.646051202810781</v>
      </c>
    </row>
    <row r="126" spans="1:9" x14ac:dyDescent="0.25">
      <c r="A126" s="21" t="s">
        <v>397</v>
      </c>
      <c r="B126" s="279">
        <v>0</v>
      </c>
      <c r="C126" s="58">
        <f t="shared" si="13"/>
        <v>0</v>
      </c>
      <c r="D126" s="279">
        <v>0.67059168000000002</v>
      </c>
      <c r="E126" s="58">
        <f t="shared" si="14"/>
        <v>4.8763580742193675E-3</v>
      </c>
      <c r="F126" s="279">
        <v>8.7717799999999999E-3</v>
      </c>
      <c r="G126" s="58">
        <f t="shared" si="15"/>
        <v>8.7425228142028663E-5</v>
      </c>
      <c r="H126" s="58">
        <f t="shared" si="11"/>
        <v>-98.691934263186795</v>
      </c>
      <c r="I126" s="58" t="s">
        <v>314</v>
      </c>
    </row>
    <row r="127" spans="1:9" x14ac:dyDescent="0.25">
      <c r="A127" s="21" t="s">
        <v>472</v>
      </c>
      <c r="B127" s="279">
        <v>0</v>
      </c>
      <c r="C127" s="58">
        <f t="shared" si="13"/>
        <v>0</v>
      </c>
      <c r="D127" s="279">
        <v>0</v>
      </c>
      <c r="E127" s="58">
        <f t="shared" si="14"/>
        <v>0</v>
      </c>
      <c r="F127" s="279">
        <v>8.6882800000000013E-3</v>
      </c>
      <c r="G127" s="58">
        <f t="shared" si="15"/>
        <v>8.6593013181113172E-5</v>
      </c>
      <c r="H127" s="58" t="s">
        <v>314</v>
      </c>
      <c r="I127" s="58" t="s">
        <v>314</v>
      </c>
    </row>
    <row r="128" spans="1:9" s="12" customFormat="1" ht="13" x14ac:dyDescent="0.3">
      <c r="A128" s="21" t="s">
        <v>370</v>
      </c>
      <c r="B128" s="279">
        <v>2.18297E-2</v>
      </c>
      <c r="C128" s="58">
        <f t="shared" si="13"/>
        <v>2.5536859897592177E-4</v>
      </c>
      <c r="D128" s="279">
        <v>2.7788999999999998E-4</v>
      </c>
      <c r="E128" s="58">
        <f t="shared" si="14"/>
        <v>2.0207395732151344E-6</v>
      </c>
      <c r="F128" s="279">
        <v>8.4398799999999986E-3</v>
      </c>
      <c r="G128" s="58">
        <f t="shared" si="15"/>
        <v>8.4117298255467505E-5</v>
      </c>
      <c r="H128" s="58">
        <f t="shared" si="11"/>
        <v>2937.1297995609771</v>
      </c>
      <c r="I128" s="58">
        <f t="shared" si="12"/>
        <v>-61.337627177652479</v>
      </c>
    </row>
    <row r="129" spans="1:9" x14ac:dyDescent="0.25">
      <c r="A129" s="21" t="s">
        <v>482</v>
      </c>
      <c r="B129" s="279">
        <v>1.056023E-2</v>
      </c>
      <c r="C129" s="58">
        <f t="shared" si="13"/>
        <v>1.2353587726645341E-4</v>
      </c>
      <c r="D129" s="279">
        <v>3.1006499999999999E-2</v>
      </c>
      <c r="E129" s="58">
        <f t="shared" si="14"/>
        <v>2.2547073150129573E-4</v>
      </c>
      <c r="F129" s="279">
        <v>7.8969599999999997E-3</v>
      </c>
      <c r="G129" s="58">
        <f t="shared" si="15"/>
        <v>7.8706206679656206E-5</v>
      </c>
      <c r="H129" s="58">
        <f t="shared" si="11"/>
        <v>-74.531275700256401</v>
      </c>
      <c r="I129" s="58">
        <f t="shared" si="12"/>
        <v>-25.219810553368639</v>
      </c>
    </row>
    <row r="130" spans="1:9" x14ac:dyDescent="0.25">
      <c r="A130" s="21" t="s">
        <v>447</v>
      </c>
      <c r="B130" s="279">
        <v>0.47424416999999996</v>
      </c>
      <c r="C130" s="58">
        <f t="shared" si="13"/>
        <v>5.547811892302636E-3</v>
      </c>
      <c r="D130" s="279">
        <v>8.9096799999999997E-3</v>
      </c>
      <c r="E130" s="58">
        <f t="shared" si="14"/>
        <v>6.4788740007497286E-5</v>
      </c>
      <c r="F130" s="279">
        <v>6.8186899999999996E-3</v>
      </c>
      <c r="G130" s="58">
        <f t="shared" si="15"/>
        <v>6.7959471040059081E-5</v>
      </c>
      <c r="H130" s="58">
        <f t="shared" si="11"/>
        <v>-23.46874410753248</v>
      </c>
      <c r="I130" s="58">
        <f t="shared" si="12"/>
        <v>-98.562198455702671</v>
      </c>
    </row>
    <row r="131" spans="1:9" x14ac:dyDescent="0.25">
      <c r="A131" s="21" t="s">
        <v>441</v>
      </c>
      <c r="B131" s="279">
        <v>0</v>
      </c>
      <c r="C131" s="58">
        <f t="shared" si="13"/>
        <v>0</v>
      </c>
      <c r="D131" s="279">
        <v>3.89376E-3</v>
      </c>
      <c r="E131" s="58">
        <f t="shared" si="14"/>
        <v>2.8314350716478327E-5</v>
      </c>
      <c r="F131" s="279">
        <v>6.7566099999999997E-3</v>
      </c>
      <c r="G131" s="58">
        <f t="shared" si="15"/>
        <v>6.7340741641572444E-5</v>
      </c>
      <c r="H131" s="58">
        <f t="shared" si="11"/>
        <v>73.524048734385275</v>
      </c>
      <c r="I131" s="58" t="s">
        <v>314</v>
      </c>
    </row>
    <row r="132" spans="1:9" x14ac:dyDescent="0.25">
      <c r="A132" s="21" t="s">
        <v>476</v>
      </c>
      <c r="B132" s="279">
        <v>5.5199999999999997E-4</v>
      </c>
      <c r="C132" s="58">
        <f t="shared" ref="C132:C163" si="16">(B132/$B$189)*100</f>
        <v>6.4574165762566046E-6</v>
      </c>
      <c r="D132" s="279">
        <v>0</v>
      </c>
      <c r="E132" s="58">
        <f t="shared" ref="E132:E163" si="17">(D132/$D$189)*100</f>
        <v>0</v>
      </c>
      <c r="F132" s="279">
        <v>6.5316200000000001E-3</v>
      </c>
      <c r="G132" s="58">
        <f t="shared" ref="G132:G163" si="18">(F132/$F$189)*100</f>
        <v>6.5098345904370298E-5</v>
      </c>
      <c r="H132" s="58" t="s">
        <v>314</v>
      </c>
      <c r="I132" s="58">
        <f t="shared" si="12"/>
        <v>1083.2644927536232</v>
      </c>
    </row>
    <row r="133" spans="1:9" x14ac:dyDescent="0.25">
      <c r="A133" s="21" t="s">
        <v>299</v>
      </c>
      <c r="B133" s="279">
        <v>2.4237099999999999E-3</v>
      </c>
      <c r="C133" s="58">
        <f t="shared" si="16"/>
        <v>2.8353089003693651E-5</v>
      </c>
      <c r="D133" s="279">
        <v>4.7820099999999997E-2</v>
      </c>
      <c r="E133" s="58">
        <f t="shared" si="17"/>
        <v>3.4773460169529324E-4</v>
      </c>
      <c r="F133" s="279">
        <v>5.8943999999999993E-3</v>
      </c>
      <c r="G133" s="58">
        <f t="shared" si="18"/>
        <v>5.8747399588267577E-5</v>
      </c>
      <c r="H133" s="58">
        <f t="shared" ref="H133:H188" si="19">((F133/D133)-1)*100</f>
        <v>-87.67380243872347</v>
      </c>
      <c r="I133" s="58">
        <f t="shared" ref="I133:I188" si="20">((F133/B133)-1)*100</f>
        <v>143.19741223166136</v>
      </c>
    </row>
    <row r="134" spans="1:9" x14ac:dyDescent="0.25">
      <c r="A134" s="21" t="s">
        <v>579</v>
      </c>
      <c r="B134" s="279">
        <v>0</v>
      </c>
      <c r="C134" s="58">
        <f t="shared" si="16"/>
        <v>0</v>
      </c>
      <c r="D134" s="279">
        <v>0</v>
      </c>
      <c r="E134" s="58">
        <f t="shared" si="17"/>
        <v>0</v>
      </c>
      <c r="F134" s="279">
        <v>5.7341899999999993E-3</v>
      </c>
      <c r="G134" s="58">
        <f t="shared" si="18"/>
        <v>5.7150643194396039E-5</v>
      </c>
      <c r="H134" s="58" t="s">
        <v>314</v>
      </c>
      <c r="I134" s="58" t="s">
        <v>314</v>
      </c>
    </row>
    <row r="135" spans="1:9" x14ac:dyDescent="0.25">
      <c r="A135" s="21" t="s">
        <v>405</v>
      </c>
      <c r="B135" s="279">
        <v>4.8788999999999999E-4</v>
      </c>
      <c r="C135" s="58">
        <f t="shared" si="16"/>
        <v>5.7074437923728895E-6</v>
      </c>
      <c r="D135" s="279">
        <v>0</v>
      </c>
      <c r="E135" s="58">
        <f t="shared" si="17"/>
        <v>0</v>
      </c>
      <c r="F135" s="279">
        <v>5.39143E-3</v>
      </c>
      <c r="G135" s="58">
        <f t="shared" si="18"/>
        <v>5.3734475529684698E-5</v>
      </c>
      <c r="H135" s="58" t="s">
        <v>314</v>
      </c>
      <c r="I135" s="58">
        <f t="shared" si="20"/>
        <v>1005.0503187193834</v>
      </c>
    </row>
    <row r="136" spans="1:9" x14ac:dyDescent="0.25">
      <c r="A136" s="21" t="s">
        <v>404</v>
      </c>
      <c r="B136" s="279">
        <v>9.7888100000000002E-3</v>
      </c>
      <c r="C136" s="58">
        <f t="shared" si="16"/>
        <v>1.1451163760113483E-4</v>
      </c>
      <c r="D136" s="279">
        <v>2.622029E-2</v>
      </c>
      <c r="E136" s="58">
        <f t="shared" si="17"/>
        <v>1.9066673008808182E-4</v>
      </c>
      <c r="F136" s="279">
        <v>5.1142000000000002E-3</v>
      </c>
      <c r="G136" s="58">
        <f t="shared" si="18"/>
        <v>5.0971422192982842E-5</v>
      </c>
      <c r="H136" s="58">
        <f t="shared" si="19"/>
        <v>-80.495257680216355</v>
      </c>
      <c r="I136" s="58">
        <f t="shared" si="20"/>
        <v>-47.754630031638165</v>
      </c>
    </row>
    <row r="137" spans="1:9" x14ac:dyDescent="0.25">
      <c r="A137" s="21" t="s">
        <v>473</v>
      </c>
      <c r="B137" s="279">
        <v>4.9841099999999999E-3</v>
      </c>
      <c r="C137" s="58">
        <f t="shared" si="16"/>
        <v>5.8305207485301284E-5</v>
      </c>
      <c r="D137" s="279">
        <v>7.1938999999999998E-4</v>
      </c>
      <c r="E137" s="58">
        <f t="shared" si="17"/>
        <v>5.2312060224377831E-6</v>
      </c>
      <c r="F137" s="279">
        <v>4.2316400000000001E-3</v>
      </c>
      <c r="G137" s="58">
        <f t="shared" si="18"/>
        <v>4.2175258888724316E-5</v>
      </c>
      <c r="H137" s="58">
        <f t="shared" si="19"/>
        <v>488.22613603191593</v>
      </c>
      <c r="I137" s="58">
        <f t="shared" si="20"/>
        <v>-15.097379471961892</v>
      </c>
    </row>
    <row r="138" spans="1:9" x14ac:dyDescent="0.25">
      <c r="A138" s="21" t="s">
        <v>381</v>
      </c>
      <c r="B138" s="279">
        <v>0.24269075000000001</v>
      </c>
      <c r="C138" s="58">
        <f t="shared" si="16"/>
        <v>2.8390494057140359E-3</v>
      </c>
      <c r="D138" s="279">
        <v>5.9319199999999996E-2</v>
      </c>
      <c r="E138" s="58">
        <f t="shared" si="17"/>
        <v>4.3135289104128679E-4</v>
      </c>
      <c r="F138" s="279">
        <v>4.0348600000000004E-3</v>
      </c>
      <c r="G138" s="58">
        <f t="shared" si="18"/>
        <v>4.0214022241910514E-5</v>
      </c>
      <c r="H138" s="58">
        <f t="shared" si="19"/>
        <v>-93.198053918461483</v>
      </c>
      <c r="I138" s="58">
        <f t="shared" si="20"/>
        <v>-98.337447966187426</v>
      </c>
    </row>
    <row r="139" spans="1:9" x14ac:dyDescent="0.25">
      <c r="A139" s="21" t="s">
        <v>580</v>
      </c>
      <c r="B139" s="279">
        <v>0</v>
      </c>
      <c r="C139" s="58">
        <f t="shared" si="16"/>
        <v>0</v>
      </c>
      <c r="D139" s="279">
        <v>1.03134E-2</v>
      </c>
      <c r="E139" s="58">
        <f t="shared" si="17"/>
        <v>7.49962053848536E-5</v>
      </c>
      <c r="F139" s="279">
        <v>3.9071699999999997E-3</v>
      </c>
      <c r="G139" s="58">
        <f t="shared" si="18"/>
        <v>3.8941381183715294E-5</v>
      </c>
      <c r="H139" s="58">
        <f t="shared" si="19"/>
        <v>-62.115597184245743</v>
      </c>
      <c r="I139" s="58" t="s">
        <v>314</v>
      </c>
    </row>
    <row r="140" spans="1:9" x14ac:dyDescent="0.25">
      <c r="A140" s="21" t="s">
        <v>475</v>
      </c>
      <c r="B140" s="279">
        <v>0</v>
      </c>
      <c r="C140" s="58">
        <f t="shared" si="16"/>
        <v>0</v>
      </c>
      <c r="D140" s="279">
        <v>55.246775159999999</v>
      </c>
      <c r="E140" s="58">
        <f t="shared" si="17"/>
        <v>0.40173933879711721</v>
      </c>
      <c r="F140" s="279">
        <v>3.5764E-3</v>
      </c>
      <c r="G140" s="58">
        <f t="shared" si="18"/>
        <v>3.5644713607403664E-5</v>
      </c>
      <c r="H140" s="58">
        <f t="shared" si="19"/>
        <v>-99.993526499981868</v>
      </c>
      <c r="I140" s="58" t="s">
        <v>314</v>
      </c>
    </row>
    <row r="141" spans="1:9" x14ac:dyDescent="0.25">
      <c r="A141" s="21" t="s">
        <v>431</v>
      </c>
      <c r="B141" s="279">
        <v>3.8191949999999995E-2</v>
      </c>
      <c r="C141" s="58">
        <f t="shared" si="16"/>
        <v>4.4677777356804971E-4</v>
      </c>
      <c r="D141" s="279">
        <v>3.4040170000000002E-2</v>
      </c>
      <c r="E141" s="58">
        <f t="shared" si="17"/>
        <v>2.475307445319034E-4</v>
      </c>
      <c r="F141" s="279">
        <v>2.8673499999999998E-3</v>
      </c>
      <c r="G141" s="58">
        <f t="shared" si="18"/>
        <v>2.8577863091988844E-5</v>
      </c>
      <c r="H141" s="58">
        <f t="shared" si="19"/>
        <v>-91.576569682231309</v>
      </c>
      <c r="I141" s="58">
        <f t="shared" si="20"/>
        <v>-92.492266040356668</v>
      </c>
    </row>
    <row r="142" spans="1:9" x14ac:dyDescent="0.25">
      <c r="A142" s="21" t="s">
        <v>459</v>
      </c>
      <c r="B142" s="279">
        <v>1.84505E-3</v>
      </c>
      <c r="C142" s="58">
        <f t="shared" si="16"/>
        <v>2.1583797923953348E-5</v>
      </c>
      <c r="D142" s="279">
        <v>9.2634E-4</v>
      </c>
      <c r="E142" s="58">
        <f t="shared" si="17"/>
        <v>6.7360894463712535E-6</v>
      </c>
      <c r="F142" s="279">
        <v>2.7237199999999998E-3</v>
      </c>
      <c r="G142" s="58">
        <f t="shared" si="18"/>
        <v>2.7146353692751791E-5</v>
      </c>
      <c r="H142" s="58">
        <f t="shared" si="19"/>
        <v>194.0302696634065</v>
      </c>
      <c r="I142" s="58">
        <f t="shared" si="20"/>
        <v>47.623099644996067</v>
      </c>
    </row>
    <row r="143" spans="1:9" x14ac:dyDescent="0.25">
      <c r="A143" s="21" t="s">
        <v>434</v>
      </c>
      <c r="B143" s="279">
        <v>0.17451176000000002</v>
      </c>
      <c r="C143" s="58">
        <f t="shared" si="16"/>
        <v>2.0414766879994829E-3</v>
      </c>
      <c r="D143" s="279">
        <v>1481.17539403</v>
      </c>
      <c r="E143" s="58">
        <f t="shared" si="17"/>
        <v>10.770699678250175</v>
      </c>
      <c r="F143" s="279">
        <v>2.3948400000000001E-3</v>
      </c>
      <c r="G143" s="58">
        <f t="shared" si="18"/>
        <v>2.386852307783095E-5</v>
      </c>
      <c r="H143" s="58">
        <f t="shared" si="19"/>
        <v>-99.99983831489439</v>
      </c>
      <c r="I143" s="58">
        <f t="shared" si="20"/>
        <v>-98.627691337248564</v>
      </c>
    </row>
    <row r="144" spans="1:9" x14ac:dyDescent="0.25">
      <c r="A144" s="21" t="s">
        <v>803</v>
      </c>
      <c r="B144" s="279">
        <v>3.1749999999999999E-3</v>
      </c>
      <c r="C144" s="58">
        <f t="shared" si="16"/>
        <v>3.7141843531910726E-5</v>
      </c>
      <c r="D144" s="279">
        <v>0</v>
      </c>
      <c r="E144" s="58">
        <f t="shared" si="17"/>
        <v>0</v>
      </c>
      <c r="F144" s="279">
        <v>1.8051900000000001E-3</v>
      </c>
      <c r="G144" s="58">
        <f t="shared" si="18"/>
        <v>1.7991690123294101E-5</v>
      </c>
      <c r="H144" s="58" t="s">
        <v>314</v>
      </c>
      <c r="I144" s="58">
        <f t="shared" si="20"/>
        <v>-43.143622047244094</v>
      </c>
    </row>
    <row r="145" spans="1:9" x14ac:dyDescent="0.25">
      <c r="A145" s="21" t="s">
        <v>478</v>
      </c>
      <c r="B145" s="279">
        <v>0</v>
      </c>
      <c r="C145" s="58">
        <f t="shared" si="16"/>
        <v>0</v>
      </c>
      <c r="D145" s="279">
        <v>4.9686000000000001E-3</v>
      </c>
      <c r="E145" s="58">
        <f t="shared" si="17"/>
        <v>3.613029127883953E-5</v>
      </c>
      <c r="F145" s="279">
        <v>1.49848E-3</v>
      </c>
      <c r="G145" s="58">
        <f t="shared" si="18"/>
        <v>1.4934820055481E-5</v>
      </c>
      <c r="H145" s="58">
        <f t="shared" si="19"/>
        <v>-69.841001489353133</v>
      </c>
      <c r="I145" s="58" t="s">
        <v>314</v>
      </c>
    </row>
    <row r="146" spans="1:9" x14ac:dyDescent="0.25">
      <c r="A146" s="21" t="s">
        <v>575</v>
      </c>
      <c r="B146" s="279">
        <v>0</v>
      </c>
      <c r="C146" s="58">
        <f t="shared" si="16"/>
        <v>0</v>
      </c>
      <c r="D146" s="279">
        <v>2.7905602999999997</v>
      </c>
      <c r="E146" s="58">
        <f t="shared" si="17"/>
        <v>2.0292186223516848E-2</v>
      </c>
      <c r="F146" s="279">
        <v>1.3125000000000001E-3</v>
      </c>
      <c r="G146" s="58">
        <f t="shared" si="18"/>
        <v>1.3081223188043092E-5</v>
      </c>
      <c r="H146" s="58">
        <f t="shared" si="19"/>
        <v>-99.952966434733554</v>
      </c>
      <c r="I146" s="58" t="s">
        <v>314</v>
      </c>
    </row>
    <row r="147" spans="1:9" x14ac:dyDescent="0.25">
      <c r="A147" s="21" t="s">
        <v>804</v>
      </c>
      <c r="B147" s="279">
        <v>4.0118000000000001E-2</v>
      </c>
      <c r="C147" s="58">
        <f t="shared" si="16"/>
        <v>4.693091271852581E-4</v>
      </c>
      <c r="D147" s="279">
        <v>0</v>
      </c>
      <c r="E147" s="58">
        <f t="shared" si="17"/>
        <v>0</v>
      </c>
      <c r="F147" s="279">
        <v>1.2893900000000001E-3</v>
      </c>
      <c r="G147" s="58">
        <f t="shared" si="18"/>
        <v>1.2850893993471149E-5</v>
      </c>
      <c r="H147" s="58" t="s">
        <v>314</v>
      </c>
      <c r="I147" s="58">
        <f t="shared" si="20"/>
        <v>-96.786006281469668</v>
      </c>
    </row>
    <row r="148" spans="1:9" x14ac:dyDescent="0.25">
      <c r="A148" s="21" t="s">
        <v>309</v>
      </c>
      <c r="B148" s="279">
        <v>0</v>
      </c>
      <c r="C148" s="58">
        <f t="shared" si="16"/>
        <v>0</v>
      </c>
      <c r="D148" s="279">
        <v>416.38762908999996</v>
      </c>
      <c r="E148" s="58">
        <f t="shared" si="17"/>
        <v>3.0278562017322979</v>
      </c>
      <c r="F148" s="279">
        <v>1.0630399999999999E-3</v>
      </c>
      <c r="G148" s="58">
        <f t="shared" si="18"/>
        <v>1.0594943617384629E-5</v>
      </c>
      <c r="H148" s="58">
        <f t="shared" si="19"/>
        <v>-99.999744699427723</v>
      </c>
      <c r="I148" s="58" t="s">
        <v>314</v>
      </c>
    </row>
    <row r="149" spans="1:9" x14ac:dyDescent="0.25">
      <c r="A149" s="21" t="s">
        <v>455</v>
      </c>
      <c r="B149" s="279">
        <v>8.3199099999999998E-3</v>
      </c>
      <c r="C149" s="58">
        <f t="shared" si="16"/>
        <v>9.7328124541599812E-5</v>
      </c>
      <c r="D149" s="279">
        <v>3.3252900000000002E-2</v>
      </c>
      <c r="E149" s="58">
        <f t="shared" si="17"/>
        <v>2.4180593383772551E-4</v>
      </c>
      <c r="F149" s="279">
        <v>8.6149000000000002E-4</v>
      </c>
      <c r="G149" s="58">
        <f t="shared" si="18"/>
        <v>8.5861660680131385E-6</v>
      </c>
      <c r="H149" s="58">
        <f t="shared" si="19"/>
        <v>-97.409278589235825</v>
      </c>
      <c r="I149" s="58">
        <f t="shared" si="20"/>
        <v>-89.645440876163335</v>
      </c>
    </row>
    <row r="150" spans="1:9" x14ac:dyDescent="0.25">
      <c r="A150" s="21" t="s">
        <v>553</v>
      </c>
      <c r="B150" s="279">
        <v>0</v>
      </c>
      <c r="C150" s="58">
        <f t="shared" si="16"/>
        <v>0</v>
      </c>
      <c r="D150" s="279">
        <v>1.7744100000000001E-3</v>
      </c>
      <c r="E150" s="58">
        <f t="shared" si="17"/>
        <v>1.2903021001506591E-5</v>
      </c>
      <c r="F150" s="279">
        <v>7.4399000000000004E-4</v>
      </c>
      <c r="G150" s="58">
        <f t="shared" si="18"/>
        <v>7.4150851349883282E-6</v>
      </c>
      <c r="H150" s="58">
        <f t="shared" si="19"/>
        <v>-58.071133503530746</v>
      </c>
      <c r="I150" s="58" t="s">
        <v>314</v>
      </c>
    </row>
    <row r="151" spans="1:9" x14ac:dyDescent="0.25">
      <c r="A151" s="21" t="s">
        <v>534</v>
      </c>
      <c r="B151" s="279">
        <v>3.8900000000000002E-4</v>
      </c>
      <c r="C151" s="58">
        <f t="shared" si="16"/>
        <v>4.5506069713112678E-6</v>
      </c>
      <c r="D151" s="279">
        <v>0</v>
      </c>
      <c r="E151" s="58">
        <f t="shared" si="17"/>
        <v>0</v>
      </c>
      <c r="F151" s="279">
        <v>6.5660000000000002E-4</v>
      </c>
      <c r="G151" s="58">
        <f t="shared" si="18"/>
        <v>6.5440999202050238E-6</v>
      </c>
      <c r="H151" s="58" t="s">
        <v>314</v>
      </c>
      <c r="I151" s="58">
        <f t="shared" si="20"/>
        <v>68.791773778920302</v>
      </c>
    </row>
    <row r="152" spans="1:9" x14ac:dyDescent="0.25">
      <c r="A152" s="21" t="s">
        <v>437</v>
      </c>
      <c r="B152" s="279">
        <v>2.5148150000000001E-2</v>
      </c>
      <c r="C152" s="58">
        <f t="shared" si="16"/>
        <v>2.9418855194236873E-4</v>
      </c>
      <c r="D152" s="279">
        <v>2.2100300000000004E-3</v>
      </c>
      <c r="E152" s="58">
        <f t="shared" si="17"/>
        <v>1.6070729709570855E-5</v>
      </c>
      <c r="F152" s="279">
        <v>6.2325999999999994E-4</v>
      </c>
      <c r="G152" s="58">
        <f t="shared" si="18"/>
        <v>6.2118119346131331E-6</v>
      </c>
      <c r="H152" s="58">
        <f t="shared" si="19"/>
        <v>-71.798572870051544</v>
      </c>
      <c r="I152" s="58">
        <f t="shared" si="20"/>
        <v>-97.521646721528228</v>
      </c>
    </row>
    <row r="153" spans="1:9" x14ac:dyDescent="0.25">
      <c r="A153" s="21" t="s">
        <v>456</v>
      </c>
      <c r="B153" s="279">
        <v>2.2300599999999999E-3</v>
      </c>
      <c r="C153" s="58">
        <f t="shared" si="16"/>
        <v>2.6087729003707978E-5</v>
      </c>
      <c r="D153" s="279">
        <v>1.586895E-2</v>
      </c>
      <c r="E153" s="58">
        <f t="shared" si="17"/>
        <v>1.1539463546861099E-4</v>
      </c>
      <c r="F153" s="279">
        <v>5.5150000000000002E-4</v>
      </c>
      <c r="G153" s="58">
        <f t="shared" si="18"/>
        <v>5.4966054005377254E-6</v>
      </c>
      <c r="H153" s="58">
        <f t="shared" si="19"/>
        <v>-96.524659791605615</v>
      </c>
      <c r="I153" s="58">
        <f t="shared" si="20"/>
        <v>-75.269723684564539</v>
      </c>
    </row>
    <row r="154" spans="1:9" x14ac:dyDescent="0.25">
      <c r="A154" s="21" t="s">
        <v>378</v>
      </c>
      <c r="B154" s="279">
        <v>2.7114650000000001E-2</v>
      </c>
      <c r="C154" s="58">
        <f t="shared" si="16"/>
        <v>3.171930984952829E-4</v>
      </c>
      <c r="D154" s="279">
        <v>7.4764999999999999E-4</v>
      </c>
      <c r="E154" s="58">
        <f t="shared" si="17"/>
        <v>5.4367049620867793E-6</v>
      </c>
      <c r="F154" s="279">
        <v>4.0943000000000002E-4</v>
      </c>
      <c r="G154" s="58">
        <f t="shared" si="18"/>
        <v>4.0806439694327492E-6</v>
      </c>
      <c r="H154" s="58">
        <f t="shared" si="19"/>
        <v>-45.237744934126937</v>
      </c>
      <c r="I154" s="58">
        <f t="shared" si="20"/>
        <v>-98.490004480972459</v>
      </c>
    </row>
    <row r="155" spans="1:9" x14ac:dyDescent="0.25">
      <c r="A155" s="21" t="s">
        <v>474</v>
      </c>
      <c r="B155" s="279">
        <v>0</v>
      </c>
      <c r="C155" s="58">
        <f t="shared" si="16"/>
        <v>0</v>
      </c>
      <c r="D155" s="279">
        <v>0.21700088000000001</v>
      </c>
      <c r="E155" s="58">
        <f t="shared" si="17"/>
        <v>1.5779706561535451E-3</v>
      </c>
      <c r="F155" s="279">
        <v>4.0187000000000003E-4</v>
      </c>
      <c r="G155" s="58">
        <f t="shared" si="18"/>
        <v>4.0052961238696216E-6</v>
      </c>
      <c r="H155" s="58">
        <f t="shared" si="19"/>
        <v>-99.814807202625161</v>
      </c>
      <c r="I155" s="58" t="s">
        <v>314</v>
      </c>
    </row>
    <row r="156" spans="1:9" x14ac:dyDescent="0.25">
      <c r="A156" s="21" t="s">
        <v>581</v>
      </c>
      <c r="B156" s="279">
        <v>0</v>
      </c>
      <c r="C156" s="58">
        <f t="shared" si="16"/>
        <v>0</v>
      </c>
      <c r="D156" s="279">
        <v>0</v>
      </c>
      <c r="E156" s="58">
        <f t="shared" si="17"/>
        <v>0</v>
      </c>
      <c r="F156" s="279">
        <v>2.477E-4</v>
      </c>
      <c r="G156" s="58">
        <f t="shared" si="18"/>
        <v>2.4687382732786848E-6</v>
      </c>
      <c r="H156" s="58" t="s">
        <v>314</v>
      </c>
      <c r="I156" s="58" t="s">
        <v>314</v>
      </c>
    </row>
    <row r="157" spans="1:9" x14ac:dyDescent="0.25">
      <c r="A157" s="21" t="s">
        <v>418</v>
      </c>
      <c r="B157" s="279">
        <v>0</v>
      </c>
      <c r="C157" s="58">
        <f t="shared" si="16"/>
        <v>0</v>
      </c>
      <c r="D157" s="279">
        <v>0</v>
      </c>
      <c r="E157" s="58">
        <f t="shared" si="17"/>
        <v>0</v>
      </c>
      <c r="F157" s="279">
        <v>0</v>
      </c>
      <c r="G157" s="58">
        <f t="shared" si="18"/>
        <v>0</v>
      </c>
      <c r="H157" s="58" t="s">
        <v>314</v>
      </c>
      <c r="I157" s="58" t="s">
        <v>314</v>
      </c>
    </row>
    <row r="158" spans="1:9" x14ac:dyDescent="0.25">
      <c r="A158" s="21" t="s">
        <v>487</v>
      </c>
      <c r="B158" s="279">
        <v>4.3548299999999996E-3</v>
      </c>
      <c r="C158" s="58">
        <f t="shared" si="16"/>
        <v>5.0943752588368744E-5</v>
      </c>
      <c r="D158" s="279">
        <v>3.7810499999999997E-2</v>
      </c>
      <c r="E158" s="58">
        <f t="shared" si="17"/>
        <v>2.7494754627028985E-4</v>
      </c>
      <c r="F158" s="279">
        <v>0</v>
      </c>
      <c r="G158" s="58">
        <f t="shared" si="18"/>
        <v>0</v>
      </c>
      <c r="H158" s="58">
        <f t="shared" si="19"/>
        <v>-100</v>
      </c>
      <c r="I158" s="58">
        <f t="shared" si="20"/>
        <v>-100</v>
      </c>
    </row>
    <row r="159" spans="1:9" x14ac:dyDescent="0.25">
      <c r="A159" s="21" t="s">
        <v>542</v>
      </c>
      <c r="B159" s="279">
        <v>2.9106999999999999E-4</v>
      </c>
      <c r="C159" s="58">
        <f t="shared" si="16"/>
        <v>3.4050004399474818E-6</v>
      </c>
      <c r="D159" s="279">
        <v>0</v>
      </c>
      <c r="E159" s="58">
        <f t="shared" si="17"/>
        <v>0</v>
      </c>
      <c r="F159" s="279">
        <v>0</v>
      </c>
      <c r="G159" s="58">
        <f t="shared" si="18"/>
        <v>0</v>
      </c>
      <c r="H159" s="58" t="s">
        <v>314</v>
      </c>
      <c r="I159" s="58">
        <f t="shared" si="20"/>
        <v>-100</v>
      </c>
    </row>
    <row r="160" spans="1:9" x14ac:dyDescent="0.25">
      <c r="A160" s="21" t="s">
        <v>805</v>
      </c>
      <c r="B160" s="279">
        <v>1.2E-4</v>
      </c>
      <c r="C160" s="58">
        <f t="shared" si="16"/>
        <v>1.4037862122296969E-6</v>
      </c>
      <c r="D160" s="279">
        <v>0</v>
      </c>
      <c r="E160" s="58">
        <f t="shared" si="17"/>
        <v>0</v>
      </c>
      <c r="F160" s="279">
        <v>0</v>
      </c>
      <c r="G160" s="58">
        <f t="shared" si="18"/>
        <v>0</v>
      </c>
      <c r="H160" s="58" t="s">
        <v>314</v>
      </c>
      <c r="I160" s="58">
        <f t="shared" si="20"/>
        <v>-100</v>
      </c>
    </row>
    <row r="161" spans="1:9" x14ac:dyDescent="0.25">
      <c r="A161" s="21" t="s">
        <v>806</v>
      </c>
      <c r="B161" s="279">
        <v>5.0000000000000002E-5</v>
      </c>
      <c r="C161" s="58">
        <f t="shared" si="16"/>
        <v>5.8491092176237361E-7</v>
      </c>
      <c r="D161" s="279">
        <v>0</v>
      </c>
      <c r="E161" s="58">
        <f t="shared" si="17"/>
        <v>0</v>
      </c>
      <c r="F161" s="279">
        <v>0</v>
      </c>
      <c r="G161" s="58">
        <f t="shared" si="18"/>
        <v>0</v>
      </c>
      <c r="H161" s="58" t="s">
        <v>314</v>
      </c>
      <c r="I161" s="58">
        <f t="shared" si="20"/>
        <v>-100</v>
      </c>
    </row>
    <row r="162" spans="1:9" x14ac:dyDescent="0.25">
      <c r="A162" s="21" t="s">
        <v>533</v>
      </c>
      <c r="B162" s="279">
        <v>0.23445048000000002</v>
      </c>
      <c r="C162" s="58">
        <f t="shared" si="16"/>
        <v>2.7426529272886191E-3</v>
      </c>
      <c r="D162" s="279">
        <v>6.28949E-3</v>
      </c>
      <c r="E162" s="58">
        <f t="shared" si="17"/>
        <v>4.5735439700388121E-5</v>
      </c>
      <c r="F162" s="279">
        <v>0</v>
      </c>
      <c r="G162" s="58">
        <f t="shared" si="18"/>
        <v>0</v>
      </c>
      <c r="H162" s="58">
        <f t="shared" si="19"/>
        <v>-100</v>
      </c>
      <c r="I162" s="58">
        <f t="shared" si="20"/>
        <v>-100</v>
      </c>
    </row>
    <row r="163" spans="1:9" x14ac:dyDescent="0.25">
      <c r="A163" s="21" t="s">
        <v>537</v>
      </c>
      <c r="B163" s="279">
        <v>2.0076E-2</v>
      </c>
      <c r="C163" s="58">
        <f t="shared" si="16"/>
        <v>2.348534333060283E-4</v>
      </c>
      <c r="D163" s="279">
        <v>0</v>
      </c>
      <c r="E163" s="58">
        <f t="shared" si="17"/>
        <v>0</v>
      </c>
      <c r="F163" s="279">
        <v>0</v>
      </c>
      <c r="G163" s="58">
        <f t="shared" si="18"/>
        <v>0</v>
      </c>
      <c r="H163" s="58" t="s">
        <v>314</v>
      </c>
      <c r="I163" s="58">
        <f t="shared" si="20"/>
        <v>-100</v>
      </c>
    </row>
    <row r="164" spans="1:9" x14ac:dyDescent="0.25">
      <c r="A164" s="21" t="s">
        <v>511</v>
      </c>
      <c r="B164" s="279">
        <v>3.3515999999999997E-2</v>
      </c>
      <c r="C164" s="58">
        <f t="shared" ref="C164:C188" si="21">(B164/$B$189)*100</f>
        <v>3.9207748907575429E-4</v>
      </c>
      <c r="D164" s="279">
        <v>1.9079999999999997E-5</v>
      </c>
      <c r="E164" s="58">
        <f t="shared" ref="E164:E188" si="22">(D164/$D$189)*100</f>
        <v>1.3874450702416336E-7</v>
      </c>
      <c r="F164" s="279">
        <v>0</v>
      </c>
      <c r="G164" s="58">
        <f t="shared" ref="G164:G188" si="23">(F164/$F$189)*100</f>
        <v>0</v>
      </c>
      <c r="H164" s="58">
        <f t="shared" si="19"/>
        <v>-100</v>
      </c>
      <c r="I164" s="58">
        <f t="shared" si="20"/>
        <v>-100</v>
      </c>
    </row>
    <row r="165" spans="1:9" x14ac:dyDescent="0.25">
      <c r="A165" s="21" t="s">
        <v>578</v>
      </c>
      <c r="B165" s="279">
        <v>3.0305608099999999</v>
      </c>
      <c r="C165" s="58">
        <f t="shared" si="21"/>
        <v>3.5452162336680512E-2</v>
      </c>
      <c r="D165" s="279">
        <v>6.3907000000000005E-4</v>
      </c>
      <c r="E165" s="58">
        <f t="shared" si="22"/>
        <v>4.6471410955939264E-6</v>
      </c>
      <c r="F165" s="279">
        <v>0</v>
      </c>
      <c r="G165" s="58">
        <f t="shared" si="23"/>
        <v>0</v>
      </c>
      <c r="H165" s="58">
        <f t="shared" si="19"/>
        <v>-100</v>
      </c>
      <c r="I165" s="58">
        <f t="shared" si="20"/>
        <v>-100</v>
      </c>
    </row>
    <row r="166" spans="1:9" x14ac:dyDescent="0.25">
      <c r="A166" s="21" t="s">
        <v>303</v>
      </c>
      <c r="B166" s="279">
        <v>0</v>
      </c>
      <c r="C166" s="58">
        <f t="shared" si="21"/>
        <v>0</v>
      </c>
      <c r="D166" s="279">
        <v>9.3804000000000001E-4</v>
      </c>
      <c r="E166" s="58">
        <f t="shared" si="22"/>
        <v>6.821168625206826E-6</v>
      </c>
      <c r="F166" s="279">
        <v>0</v>
      </c>
      <c r="G166" s="58">
        <f t="shared" si="23"/>
        <v>0</v>
      </c>
      <c r="H166" s="58">
        <f t="shared" si="19"/>
        <v>-100</v>
      </c>
      <c r="I166" s="58" t="s">
        <v>314</v>
      </c>
    </row>
    <row r="167" spans="1:9" x14ac:dyDescent="0.25">
      <c r="A167" s="21" t="s">
        <v>486</v>
      </c>
      <c r="B167" s="279">
        <v>6.6850999999999998E-4</v>
      </c>
      <c r="C167" s="58">
        <f t="shared" si="21"/>
        <v>7.8203760061472873E-6</v>
      </c>
      <c r="D167" s="279">
        <v>0</v>
      </c>
      <c r="E167" s="58">
        <f t="shared" si="22"/>
        <v>0</v>
      </c>
      <c r="F167" s="279">
        <v>0</v>
      </c>
      <c r="G167" s="58">
        <f t="shared" si="23"/>
        <v>0</v>
      </c>
      <c r="H167" s="58" t="s">
        <v>314</v>
      </c>
      <c r="I167" s="58">
        <f t="shared" si="20"/>
        <v>-100</v>
      </c>
    </row>
    <row r="168" spans="1:9" x14ac:dyDescent="0.25">
      <c r="A168" s="21" t="s">
        <v>483</v>
      </c>
      <c r="B168" s="279">
        <v>1.6024099999999999E-2</v>
      </c>
      <c r="C168" s="58">
        <f t="shared" si="21"/>
        <v>1.8745342202824901E-4</v>
      </c>
      <c r="D168" s="279">
        <v>2.3858299999999999E-2</v>
      </c>
      <c r="E168" s="58">
        <f t="shared" si="22"/>
        <v>1.734909890951047E-4</v>
      </c>
      <c r="F168" s="279">
        <v>0</v>
      </c>
      <c r="G168" s="58">
        <f t="shared" si="23"/>
        <v>0</v>
      </c>
      <c r="H168" s="58">
        <f t="shared" si="19"/>
        <v>-100</v>
      </c>
      <c r="I168" s="58">
        <f t="shared" si="20"/>
        <v>-100</v>
      </c>
    </row>
    <row r="169" spans="1:9" x14ac:dyDescent="0.25">
      <c r="A169" s="21" t="s">
        <v>807</v>
      </c>
      <c r="B169" s="279">
        <v>1.2175199999999999E-3</v>
      </c>
      <c r="C169" s="58">
        <f t="shared" si="21"/>
        <v>1.4242814909282503E-5</v>
      </c>
      <c r="D169" s="279">
        <v>0</v>
      </c>
      <c r="E169" s="58">
        <f t="shared" si="22"/>
        <v>0</v>
      </c>
      <c r="F169" s="279">
        <v>0</v>
      </c>
      <c r="G169" s="58">
        <f t="shared" si="23"/>
        <v>0</v>
      </c>
      <c r="H169" s="58" t="s">
        <v>314</v>
      </c>
      <c r="I169" s="58">
        <f t="shared" si="20"/>
        <v>-100</v>
      </c>
    </row>
    <row r="170" spans="1:9" x14ac:dyDescent="0.25">
      <c r="A170" s="21" t="s">
        <v>305</v>
      </c>
      <c r="B170" s="279">
        <v>0</v>
      </c>
      <c r="C170" s="58">
        <f t="shared" si="21"/>
        <v>0</v>
      </c>
      <c r="D170" s="279">
        <v>5.0195105499999997</v>
      </c>
      <c r="E170" s="58">
        <f t="shared" si="22"/>
        <v>3.6500498782093146E-2</v>
      </c>
      <c r="F170" s="279">
        <v>0</v>
      </c>
      <c r="G170" s="58">
        <f t="shared" si="23"/>
        <v>0</v>
      </c>
      <c r="H170" s="58">
        <f t="shared" si="19"/>
        <v>-100</v>
      </c>
      <c r="I170" s="58" t="s">
        <v>314</v>
      </c>
    </row>
    <row r="171" spans="1:9" x14ac:dyDescent="0.25">
      <c r="A171" s="21" t="s">
        <v>546</v>
      </c>
      <c r="B171" s="279">
        <v>0</v>
      </c>
      <c r="C171" s="58">
        <f t="shared" si="21"/>
        <v>0</v>
      </c>
      <c r="D171" s="279">
        <v>5.4149300000000001E-3</v>
      </c>
      <c r="E171" s="58">
        <f t="shared" si="22"/>
        <v>3.9375880158299428E-5</v>
      </c>
      <c r="F171" s="279">
        <v>0</v>
      </c>
      <c r="G171" s="58">
        <f t="shared" si="23"/>
        <v>0</v>
      </c>
      <c r="H171" s="58">
        <f t="shared" si="19"/>
        <v>-100</v>
      </c>
      <c r="I171" s="58" t="s">
        <v>314</v>
      </c>
    </row>
    <row r="172" spans="1:9" x14ac:dyDescent="0.25">
      <c r="A172" s="21" t="s">
        <v>573</v>
      </c>
      <c r="B172" s="279">
        <v>0</v>
      </c>
      <c r="C172" s="58">
        <f t="shared" si="21"/>
        <v>0</v>
      </c>
      <c r="D172" s="279">
        <v>0</v>
      </c>
      <c r="E172" s="58">
        <f t="shared" si="22"/>
        <v>0</v>
      </c>
      <c r="F172" s="279">
        <v>0</v>
      </c>
      <c r="G172" s="58">
        <f t="shared" si="23"/>
        <v>0</v>
      </c>
      <c r="H172" s="58" t="s">
        <v>314</v>
      </c>
      <c r="I172" s="58" t="s">
        <v>314</v>
      </c>
    </row>
    <row r="173" spans="1:9" x14ac:dyDescent="0.25">
      <c r="A173" s="21" t="s">
        <v>386</v>
      </c>
      <c r="B173" s="279">
        <v>0</v>
      </c>
      <c r="C173" s="58">
        <f t="shared" si="21"/>
        <v>0</v>
      </c>
      <c r="D173" s="279">
        <v>203.60309299000002</v>
      </c>
      <c r="E173" s="58">
        <f t="shared" si="22"/>
        <v>1.4805456376044261</v>
      </c>
      <c r="F173" s="279">
        <v>0</v>
      </c>
      <c r="G173" s="58">
        <f t="shared" si="23"/>
        <v>0</v>
      </c>
      <c r="H173" s="58">
        <f t="shared" si="19"/>
        <v>-100</v>
      </c>
      <c r="I173" s="58" t="s">
        <v>314</v>
      </c>
    </row>
    <row r="174" spans="1:9" x14ac:dyDescent="0.25">
      <c r="A174" s="21" t="s">
        <v>539</v>
      </c>
      <c r="B174" s="279">
        <v>0</v>
      </c>
      <c r="C174" s="58">
        <f t="shared" si="21"/>
        <v>0</v>
      </c>
      <c r="D174" s="279">
        <v>0.14842054999999998</v>
      </c>
      <c r="E174" s="58">
        <f t="shared" si="22"/>
        <v>1.0792733774635844E-3</v>
      </c>
      <c r="F174" s="279">
        <v>0</v>
      </c>
      <c r="G174" s="58">
        <f t="shared" si="23"/>
        <v>0</v>
      </c>
      <c r="H174" s="58">
        <f t="shared" si="19"/>
        <v>-100</v>
      </c>
      <c r="I174" s="58" t="s">
        <v>314</v>
      </c>
    </row>
    <row r="175" spans="1:9" x14ac:dyDescent="0.25">
      <c r="A175" s="21" t="s">
        <v>432</v>
      </c>
      <c r="B175" s="279">
        <v>7.2698699999999995E-3</v>
      </c>
      <c r="C175" s="58">
        <f t="shared" si="21"/>
        <v>8.5044527255852538E-5</v>
      </c>
      <c r="D175" s="279">
        <v>3.0173000000000001E-3</v>
      </c>
      <c r="E175" s="58">
        <f t="shared" si="22"/>
        <v>2.1940974897484707E-5</v>
      </c>
      <c r="F175" s="279">
        <v>0</v>
      </c>
      <c r="G175" s="58">
        <f t="shared" si="23"/>
        <v>0</v>
      </c>
      <c r="H175" s="58">
        <f t="shared" si="19"/>
        <v>-100</v>
      </c>
      <c r="I175" s="58">
        <f t="shared" si="20"/>
        <v>-100</v>
      </c>
    </row>
    <row r="176" spans="1:9" x14ac:dyDescent="0.25">
      <c r="A176" s="21" t="s">
        <v>567</v>
      </c>
      <c r="B176" s="279">
        <v>0</v>
      </c>
      <c r="C176" s="58">
        <f t="shared" si="21"/>
        <v>0</v>
      </c>
      <c r="D176" s="279">
        <v>0</v>
      </c>
      <c r="E176" s="58">
        <f t="shared" si="22"/>
        <v>0</v>
      </c>
      <c r="F176" s="279">
        <v>0</v>
      </c>
      <c r="G176" s="58">
        <f t="shared" si="23"/>
        <v>0</v>
      </c>
      <c r="H176" s="58" t="s">
        <v>314</v>
      </c>
      <c r="I176" s="58" t="s">
        <v>314</v>
      </c>
    </row>
    <row r="177" spans="1:9" x14ac:dyDescent="0.25">
      <c r="A177" s="21" t="s">
        <v>480</v>
      </c>
      <c r="B177" s="279">
        <v>2.08873E-3</v>
      </c>
      <c r="C177" s="58">
        <f t="shared" si="21"/>
        <v>2.4434419792254455E-5</v>
      </c>
      <c r="D177" s="279">
        <v>0.10776153999999999</v>
      </c>
      <c r="E177" s="58">
        <f t="shared" si="22"/>
        <v>7.8361225070569507E-4</v>
      </c>
      <c r="F177" s="279">
        <v>0</v>
      </c>
      <c r="G177" s="58">
        <f t="shared" si="23"/>
        <v>0</v>
      </c>
      <c r="H177" s="58">
        <f t="shared" si="19"/>
        <v>-100</v>
      </c>
      <c r="I177" s="58">
        <f t="shared" si="20"/>
        <v>-100</v>
      </c>
    </row>
    <row r="178" spans="1:9" x14ac:dyDescent="0.25">
      <c r="A178" s="21" t="s">
        <v>555</v>
      </c>
      <c r="B178" s="279">
        <v>0.24192517000000002</v>
      </c>
      <c r="C178" s="58">
        <f t="shared" si="21"/>
        <v>2.830093483644379E-3</v>
      </c>
      <c r="D178" s="279">
        <v>0</v>
      </c>
      <c r="E178" s="58">
        <f t="shared" si="22"/>
        <v>0</v>
      </c>
      <c r="F178" s="279">
        <v>0</v>
      </c>
      <c r="G178" s="58">
        <f t="shared" si="23"/>
        <v>0</v>
      </c>
      <c r="H178" s="58" t="s">
        <v>314</v>
      </c>
      <c r="I178" s="58">
        <f t="shared" si="20"/>
        <v>-100</v>
      </c>
    </row>
    <row r="179" spans="1:9" x14ac:dyDescent="0.25">
      <c r="A179" s="21" t="s">
        <v>528</v>
      </c>
      <c r="B179" s="279">
        <v>2.2877999999999999E-4</v>
      </c>
      <c r="C179" s="58">
        <f t="shared" si="21"/>
        <v>2.6763184136159169E-6</v>
      </c>
      <c r="D179" s="279">
        <v>0</v>
      </c>
      <c r="E179" s="58">
        <f t="shared" si="22"/>
        <v>0</v>
      </c>
      <c r="F179" s="279">
        <v>0</v>
      </c>
      <c r="G179" s="58">
        <f t="shared" si="23"/>
        <v>0</v>
      </c>
      <c r="H179" s="58" t="s">
        <v>314</v>
      </c>
      <c r="I179" s="58">
        <f t="shared" si="20"/>
        <v>-100</v>
      </c>
    </row>
    <row r="180" spans="1:9" x14ac:dyDescent="0.25">
      <c r="A180" s="21" t="s">
        <v>490</v>
      </c>
      <c r="B180" s="279">
        <v>0</v>
      </c>
      <c r="C180" s="58">
        <f t="shared" si="21"/>
        <v>0</v>
      </c>
      <c r="D180" s="279">
        <v>2.8599899999999998E-3</v>
      </c>
      <c r="E180" s="58">
        <f t="shared" si="22"/>
        <v>2.0797059887004038E-5</v>
      </c>
      <c r="F180" s="279">
        <v>0</v>
      </c>
      <c r="G180" s="58">
        <f t="shared" si="23"/>
        <v>0</v>
      </c>
      <c r="H180" s="58">
        <f t="shared" si="19"/>
        <v>-100</v>
      </c>
      <c r="I180" s="58" t="s">
        <v>314</v>
      </c>
    </row>
    <row r="181" spans="1:9" x14ac:dyDescent="0.25">
      <c r="A181" s="21" t="s">
        <v>527</v>
      </c>
      <c r="B181" s="279">
        <v>0</v>
      </c>
      <c r="C181" s="58">
        <f t="shared" si="21"/>
        <v>0</v>
      </c>
      <c r="D181" s="279">
        <v>9.5981070000000002E-2</v>
      </c>
      <c r="E181" s="58">
        <f t="shared" si="22"/>
        <v>6.9794791618457642E-4</v>
      </c>
      <c r="F181" s="279">
        <v>0</v>
      </c>
      <c r="G181" s="58">
        <f t="shared" si="23"/>
        <v>0</v>
      </c>
      <c r="H181" s="58">
        <f t="shared" si="19"/>
        <v>-100</v>
      </c>
      <c r="I181" s="58" t="s">
        <v>314</v>
      </c>
    </row>
    <row r="182" spans="1:9" x14ac:dyDescent="0.25">
      <c r="A182" s="21" t="s">
        <v>311</v>
      </c>
      <c r="B182" s="279">
        <v>2.5563499999999998E-3</v>
      </c>
      <c r="C182" s="58">
        <f t="shared" si="21"/>
        <v>2.9904740696944873E-5</v>
      </c>
      <c r="D182" s="279">
        <v>0.47094049999999998</v>
      </c>
      <c r="E182" s="58">
        <f t="shared" si="22"/>
        <v>3.4245496598644138E-3</v>
      </c>
      <c r="F182" s="279">
        <v>0</v>
      </c>
      <c r="G182" s="58">
        <f t="shared" si="23"/>
        <v>0</v>
      </c>
      <c r="H182" s="58">
        <f t="shared" si="19"/>
        <v>-100</v>
      </c>
      <c r="I182" s="58">
        <f t="shared" si="20"/>
        <v>-100</v>
      </c>
    </row>
    <row r="183" spans="1:9" x14ac:dyDescent="0.25">
      <c r="A183" s="21" t="s">
        <v>393</v>
      </c>
      <c r="B183" s="279">
        <v>0</v>
      </c>
      <c r="C183" s="58">
        <f t="shared" si="21"/>
        <v>0</v>
      </c>
      <c r="D183" s="279">
        <v>5.1490430000000004E-2</v>
      </c>
      <c r="E183" s="58">
        <f t="shared" si="22"/>
        <v>3.7442423096499967E-4</v>
      </c>
      <c r="F183" s="279">
        <v>0</v>
      </c>
      <c r="G183" s="58">
        <f t="shared" si="23"/>
        <v>0</v>
      </c>
      <c r="H183" s="58">
        <f t="shared" si="19"/>
        <v>-100</v>
      </c>
      <c r="I183" s="58" t="s">
        <v>314</v>
      </c>
    </row>
    <row r="184" spans="1:9" x14ac:dyDescent="0.25">
      <c r="A184" s="21" t="s">
        <v>582</v>
      </c>
      <c r="B184" s="279">
        <v>0</v>
      </c>
      <c r="C184" s="58">
        <f t="shared" si="21"/>
        <v>0</v>
      </c>
      <c r="D184" s="279">
        <v>1.6336840000000002E-2</v>
      </c>
      <c r="E184" s="58">
        <f t="shared" si="22"/>
        <v>1.1879700273231833E-4</v>
      </c>
      <c r="F184" s="279">
        <v>0</v>
      </c>
      <c r="G184" s="58">
        <f t="shared" si="23"/>
        <v>0</v>
      </c>
      <c r="H184" s="58">
        <f t="shared" si="19"/>
        <v>-100</v>
      </c>
      <c r="I184" s="58" t="s">
        <v>314</v>
      </c>
    </row>
    <row r="185" spans="1:9" x14ac:dyDescent="0.25">
      <c r="A185" s="21" t="s">
        <v>558</v>
      </c>
      <c r="B185" s="279">
        <v>0</v>
      </c>
      <c r="C185" s="58">
        <f t="shared" si="21"/>
        <v>0</v>
      </c>
      <c r="D185" s="279">
        <v>1.68227E-3</v>
      </c>
      <c r="E185" s="58">
        <f t="shared" si="22"/>
        <v>1.2233004288864748E-5</v>
      </c>
      <c r="F185" s="279">
        <v>0</v>
      </c>
      <c r="G185" s="58">
        <f t="shared" si="23"/>
        <v>0</v>
      </c>
      <c r="H185" s="58">
        <f t="shared" si="19"/>
        <v>-100</v>
      </c>
      <c r="I185" s="58" t="s">
        <v>314</v>
      </c>
    </row>
    <row r="186" spans="1:9" x14ac:dyDescent="0.25">
      <c r="A186" s="21" t="s">
        <v>583</v>
      </c>
      <c r="B186" s="279">
        <v>0</v>
      </c>
      <c r="C186" s="58">
        <f t="shared" si="21"/>
        <v>0</v>
      </c>
      <c r="D186" s="279">
        <v>3.3911160000000003E-2</v>
      </c>
      <c r="E186" s="58">
        <f t="shared" si="22"/>
        <v>2.4659261933005915E-4</v>
      </c>
      <c r="F186" s="279">
        <v>0</v>
      </c>
      <c r="G186" s="58">
        <f t="shared" si="23"/>
        <v>0</v>
      </c>
      <c r="H186" s="58">
        <f t="shared" si="19"/>
        <v>-100</v>
      </c>
      <c r="I186" s="58" t="s">
        <v>314</v>
      </c>
    </row>
    <row r="187" spans="1:9" x14ac:dyDescent="0.25">
      <c r="A187" s="21" t="s">
        <v>547</v>
      </c>
      <c r="B187" s="279">
        <v>0</v>
      </c>
      <c r="C187" s="58">
        <f t="shared" si="21"/>
        <v>0</v>
      </c>
      <c r="D187" s="279">
        <v>16.210290650000001</v>
      </c>
      <c r="E187" s="58">
        <f t="shared" si="22"/>
        <v>0.11787677069982472</v>
      </c>
      <c r="F187" s="279">
        <v>0</v>
      </c>
      <c r="G187" s="58">
        <f t="shared" si="23"/>
        <v>0</v>
      </c>
      <c r="H187" s="58">
        <f t="shared" si="19"/>
        <v>-100</v>
      </c>
      <c r="I187" s="58" t="s">
        <v>314</v>
      </c>
    </row>
    <row r="188" spans="1:9" x14ac:dyDescent="0.25">
      <c r="A188" s="23" t="s">
        <v>563</v>
      </c>
      <c r="B188" s="280">
        <v>13.58535092</v>
      </c>
      <c r="C188" s="224">
        <f t="shared" si="21"/>
        <v>0.15892440258165022</v>
      </c>
      <c r="D188" s="280">
        <v>2.6143039999999999E-2</v>
      </c>
      <c r="E188" s="224">
        <f t="shared" si="22"/>
        <v>1.9010498935602643E-4</v>
      </c>
      <c r="F188" s="280">
        <v>0</v>
      </c>
      <c r="G188" s="224">
        <f t="shared" si="23"/>
        <v>0</v>
      </c>
      <c r="H188" s="224">
        <f t="shared" si="19"/>
        <v>-100</v>
      </c>
      <c r="I188" s="224">
        <f t="shared" si="20"/>
        <v>-100</v>
      </c>
    </row>
    <row r="189" spans="1:9" x14ac:dyDescent="0.25">
      <c r="A189" s="25" t="s">
        <v>262</v>
      </c>
      <c r="B189" s="106">
        <f>SUM(Table2237[Column2])</f>
        <v>8548.3102024060063</v>
      </c>
      <c r="C189" s="107">
        <f>SUBTOTAL(109,Table2237[Column3])</f>
        <v>99.999999999999886</v>
      </c>
      <c r="D189" s="106">
        <f>SUM(Table2237[Column4])</f>
        <v>13751.895775360012</v>
      </c>
      <c r="E189" s="107">
        <f>SUBTOTAL(109,Table2237[Column5])</f>
        <v>99.999999999999901</v>
      </c>
      <c r="F189" s="106">
        <f>SUM(Table2237[Column6])</f>
        <v>10033.465381125003</v>
      </c>
      <c r="G189" s="107">
        <f>SUBTOTAL(109,Table2237[Column7])</f>
        <v>99.999999999999929</v>
      </c>
      <c r="H189" s="107">
        <f>((F189/D189)-1)*100</f>
        <v>-27.039402093909949</v>
      </c>
      <c r="I189" s="108">
        <f>((F189/B189)-1)*100</f>
        <v>17.373669690893824</v>
      </c>
    </row>
  </sheetData>
  <sortState xmlns:xlrd2="http://schemas.microsoft.com/office/spreadsheetml/2017/richdata2" ref="A4:I128">
    <sortCondition descending="1" ref="G4:G128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7"/>
  <sheetViews>
    <sheetView zoomScaleNormal="100" workbookViewId="0"/>
  </sheetViews>
  <sheetFormatPr defaultColWidth="9.1796875" defaultRowHeight="12.5" x14ac:dyDescent="0.25"/>
  <cols>
    <col min="1" max="1" width="38.1796875" style="4" customWidth="1"/>
    <col min="2" max="2" width="15.6328125" style="4" bestFit="1" customWidth="1"/>
    <col min="3" max="3" width="10.36328125" style="4" bestFit="1" customWidth="1"/>
    <col min="4" max="4" width="15.90625" style="4" customWidth="1"/>
    <col min="5" max="5" width="10.7265625" style="44" bestFit="1" customWidth="1"/>
    <col min="6" max="6" width="21.54296875" style="44" bestFit="1" customWidth="1"/>
    <col min="7" max="7" width="16.08984375" style="44" bestFit="1" customWidth="1"/>
    <col min="8" max="8" width="15.81640625" style="4" bestFit="1" customWidth="1"/>
    <col min="9" max="9" width="23" style="4" bestFit="1" customWidth="1"/>
    <col min="10" max="10" width="17.1796875" style="4" bestFit="1" customWidth="1"/>
    <col min="11" max="12" width="14.26953125" style="4" bestFit="1" customWidth="1"/>
    <col min="13" max="13" width="8.1796875" style="4" customWidth="1"/>
    <col min="14" max="16384" width="9.1796875" style="4"/>
  </cols>
  <sheetData>
    <row r="1" spans="1:17" ht="13" x14ac:dyDescent="0.3">
      <c r="A1" s="12" t="s">
        <v>842</v>
      </c>
      <c r="E1" s="4"/>
      <c r="F1" s="86"/>
      <c r="G1" s="9"/>
      <c r="N1" s="352" t="s">
        <v>313</v>
      </c>
      <c r="O1" s="352"/>
    </row>
    <row r="2" spans="1:17" ht="14" customHeight="1" x14ac:dyDescent="0.3">
      <c r="A2" s="367" t="s">
        <v>479</v>
      </c>
      <c r="B2" s="363">
        <v>44958</v>
      </c>
      <c r="C2" s="363"/>
      <c r="D2" s="363">
        <v>45292</v>
      </c>
      <c r="E2" s="363"/>
      <c r="F2" s="370">
        <v>45323</v>
      </c>
      <c r="G2" s="371"/>
      <c r="H2" s="371"/>
      <c r="I2" s="371"/>
      <c r="J2" s="372"/>
      <c r="K2" s="367" t="s">
        <v>293</v>
      </c>
      <c r="L2" s="367" t="s">
        <v>560</v>
      </c>
    </row>
    <row r="3" spans="1:17" ht="18.5" customHeight="1" x14ac:dyDescent="0.3">
      <c r="A3" s="368"/>
      <c r="B3" s="168" t="s">
        <v>294</v>
      </c>
      <c r="C3" s="220" t="s">
        <v>295</v>
      </c>
      <c r="D3" s="168" t="s">
        <v>294</v>
      </c>
      <c r="E3" s="220" t="s">
        <v>295</v>
      </c>
      <c r="F3" s="168" t="s">
        <v>519</v>
      </c>
      <c r="G3" s="168" t="s">
        <v>518</v>
      </c>
      <c r="H3" s="168" t="s">
        <v>531</v>
      </c>
      <c r="I3" s="168" t="s">
        <v>517</v>
      </c>
      <c r="J3" s="168" t="s">
        <v>516</v>
      </c>
      <c r="K3" s="369"/>
      <c r="L3" s="369"/>
      <c r="M3" s="152"/>
      <c r="N3" s="85"/>
    </row>
    <row r="4" spans="1:17" x14ac:dyDescent="0.25">
      <c r="A4" s="20" t="s">
        <v>9</v>
      </c>
      <c r="B4" s="314">
        <v>1192.1314611800001</v>
      </c>
      <c r="C4" s="221">
        <f t="shared" ref="C4:C67" si="0">(B4/$B$267)*100</f>
        <v>14.724365668792929</v>
      </c>
      <c r="D4" s="314">
        <v>1269.68250642</v>
      </c>
      <c r="E4" s="222">
        <f t="shared" ref="E4:E67" si="1">(D4/$D$267)*100</f>
        <v>10.612101057460317</v>
      </c>
      <c r="F4" s="314">
        <v>1371.5401634500001</v>
      </c>
      <c r="G4" s="314">
        <v>4.9606671100000002</v>
      </c>
      <c r="H4" s="314">
        <v>1376.5008305599999</v>
      </c>
      <c r="I4" s="222">
        <f>(F4/$H$267)*100</f>
        <v>22.413381824283682</v>
      </c>
      <c r="J4" s="222">
        <f>(G4/$H$267)*100</f>
        <v>8.1066037293372459E-2</v>
      </c>
      <c r="K4" s="222">
        <f t="shared" ref="K4:K32" si="2">((H4/D4)-1)*100</f>
        <v>8.4129948707559308</v>
      </c>
      <c r="L4" s="222">
        <f t="shared" ref="L4:L35" si="3">((H4/B4)-1)*100</f>
        <v>15.465523340647902</v>
      </c>
      <c r="N4" s="87"/>
      <c r="P4" s="128"/>
    </row>
    <row r="5" spans="1:17" x14ac:dyDescent="0.25">
      <c r="A5" s="21" t="s">
        <v>260</v>
      </c>
      <c r="B5" s="315">
        <v>736.48282375999997</v>
      </c>
      <c r="C5" s="22">
        <f t="shared" si="0"/>
        <v>9.0965155764730241</v>
      </c>
      <c r="D5" s="315">
        <v>1292.1391490000001</v>
      </c>
      <c r="E5" s="58">
        <f t="shared" si="1"/>
        <v>10.799795350533767</v>
      </c>
      <c r="F5" s="315">
        <v>1076.8965149999999</v>
      </c>
      <c r="G5" s="315">
        <v>0</v>
      </c>
      <c r="H5" s="315">
        <v>1076.8965149999999</v>
      </c>
      <c r="I5" s="58">
        <f t="shared" ref="I5:I67" si="4">(F5/$H$267)*100</f>
        <v>17.598385682866919</v>
      </c>
      <c r="J5" s="58">
        <f t="shared" ref="J5:J67" si="5">(G5/$H$267)*100</f>
        <v>0</v>
      </c>
      <c r="K5" s="58">
        <f t="shared" si="2"/>
        <v>-16.657852535973284</v>
      </c>
      <c r="L5" s="58">
        <f t="shared" si="3"/>
        <v>46.221538406295771</v>
      </c>
      <c r="N5" s="87"/>
    </row>
    <row r="6" spans="1:17" x14ac:dyDescent="0.25">
      <c r="A6" s="21" t="s">
        <v>524</v>
      </c>
      <c r="B6" s="315">
        <v>706.65000441999996</v>
      </c>
      <c r="C6" s="22">
        <f t="shared" si="0"/>
        <v>8.7280416663403297</v>
      </c>
      <c r="D6" s="315">
        <v>402.41133224000004</v>
      </c>
      <c r="E6" s="58">
        <f t="shared" si="1"/>
        <v>3.3633839190547201</v>
      </c>
      <c r="F6" s="315">
        <v>6.3177600000000004E-3</v>
      </c>
      <c r="G6" s="315">
        <v>922.06536822999999</v>
      </c>
      <c r="H6" s="315">
        <v>922.07168598999999</v>
      </c>
      <c r="I6" s="58">
        <f>(F6/$H$267)*100</f>
        <v>1.0324332522497701E-4</v>
      </c>
      <c r="J6" s="58">
        <f t="shared" si="5"/>
        <v>15.068172056370937</v>
      </c>
      <c r="K6" s="58">
        <f t="shared" si="2"/>
        <v>129.13661025829958</v>
      </c>
      <c r="L6" s="58">
        <f t="shared" si="3"/>
        <v>30.484919015434329</v>
      </c>
      <c r="N6" s="87"/>
      <c r="Q6" s="87"/>
    </row>
    <row r="7" spans="1:17" x14ac:dyDescent="0.25">
      <c r="A7" s="21" t="s">
        <v>80</v>
      </c>
      <c r="B7" s="315">
        <v>606.29551266999999</v>
      </c>
      <c r="C7" s="22">
        <f t="shared" si="0"/>
        <v>7.4885338761757749</v>
      </c>
      <c r="D7" s="315">
        <v>597.07860146000007</v>
      </c>
      <c r="E7" s="58">
        <f t="shared" si="1"/>
        <v>4.9904274697824453</v>
      </c>
      <c r="F7" s="315">
        <v>94.376356120000011</v>
      </c>
      <c r="G7" s="315">
        <v>303.35396532999999</v>
      </c>
      <c r="H7" s="315">
        <v>397.73032144999996</v>
      </c>
      <c r="I7" s="58">
        <f t="shared" si="4"/>
        <v>1.5422758744310339</v>
      </c>
      <c r="J7" s="58">
        <f t="shared" si="5"/>
        <v>4.9573380598268351</v>
      </c>
      <c r="K7" s="58">
        <f t="shared" si="2"/>
        <v>-33.387275900115313</v>
      </c>
      <c r="L7" s="58">
        <f t="shared" si="3"/>
        <v>-34.399923281886437</v>
      </c>
      <c r="N7" s="87"/>
    </row>
    <row r="8" spans="1:17" x14ac:dyDescent="0.25">
      <c r="A8" s="21" t="s">
        <v>151</v>
      </c>
      <c r="B8" s="315">
        <v>2004.96682551</v>
      </c>
      <c r="C8" s="22">
        <f t="shared" si="0"/>
        <v>24.76393388979664</v>
      </c>
      <c r="D8" s="315">
        <v>1549.85623751</v>
      </c>
      <c r="E8" s="58">
        <f t="shared" si="1"/>
        <v>12.953813991945115</v>
      </c>
      <c r="F8" s="315">
        <v>15.39771923</v>
      </c>
      <c r="G8" s="315">
        <v>300.89499976999997</v>
      </c>
      <c r="H8" s="315">
        <v>316.29271899999998</v>
      </c>
      <c r="I8" s="58">
        <f t="shared" si="4"/>
        <v>0.25162585064734527</v>
      </c>
      <c r="J8" s="58">
        <f t="shared" si="5"/>
        <v>4.9171542318517139</v>
      </c>
      <c r="K8" s="58">
        <f>((H8/D8)-1)*100</f>
        <v>-79.59212529878539</v>
      </c>
      <c r="L8" s="58">
        <f t="shared" si="3"/>
        <v>-84.224541026031929</v>
      </c>
      <c r="N8" s="87"/>
    </row>
    <row r="9" spans="1:17" x14ac:dyDescent="0.25">
      <c r="A9" s="21" t="s">
        <v>0</v>
      </c>
      <c r="B9" s="315">
        <v>106.91607409999999</v>
      </c>
      <c r="C9" s="22">
        <f t="shared" si="0"/>
        <v>1.3205518201506985</v>
      </c>
      <c r="D9" s="315">
        <v>128.98567365</v>
      </c>
      <c r="E9" s="58">
        <f t="shared" si="1"/>
        <v>1.0780718776679801</v>
      </c>
      <c r="F9" s="315">
        <v>207.90176399999999</v>
      </c>
      <c r="G9" s="315">
        <v>0.48</v>
      </c>
      <c r="H9" s="315">
        <v>208.381764</v>
      </c>
      <c r="I9" s="58">
        <f t="shared" si="4"/>
        <v>3.39748097988819</v>
      </c>
      <c r="J9" s="58">
        <f t="shared" si="5"/>
        <v>7.8440453749412699E-3</v>
      </c>
      <c r="K9" s="58">
        <f t="shared" si="2"/>
        <v>61.554192883032634</v>
      </c>
      <c r="L9" s="58">
        <f t="shared" si="3"/>
        <v>94.902184497625527</v>
      </c>
      <c r="N9" s="87"/>
    </row>
    <row r="10" spans="1:17" x14ac:dyDescent="0.25">
      <c r="A10" s="21" t="s">
        <v>109</v>
      </c>
      <c r="B10" s="315">
        <v>0.38832730999999998</v>
      </c>
      <c r="C10" s="22">
        <f t="shared" si="0"/>
        <v>4.7963446128323987E-3</v>
      </c>
      <c r="D10" s="315">
        <v>169.52483534999999</v>
      </c>
      <c r="E10" s="58">
        <f t="shared" si="1"/>
        <v>1.4169012137971622</v>
      </c>
      <c r="F10" s="315">
        <v>0</v>
      </c>
      <c r="G10" s="315">
        <v>200.52415922</v>
      </c>
      <c r="H10" s="315">
        <v>200.52415922</v>
      </c>
      <c r="I10" s="58">
        <f t="shared" si="4"/>
        <v>0</v>
      </c>
      <c r="J10" s="58">
        <f t="shared" si="5"/>
        <v>3.2769179243617246</v>
      </c>
      <c r="K10" s="58">
        <f t="shared" si="2"/>
        <v>18.286007360513867</v>
      </c>
      <c r="L10" s="58">
        <f t="shared" si="3"/>
        <v>51537.923487791784</v>
      </c>
      <c r="N10" s="87"/>
    </row>
    <row r="11" spans="1:17" x14ac:dyDescent="0.25">
      <c r="A11" s="21" t="s">
        <v>71</v>
      </c>
      <c r="B11" s="315">
        <v>25.725714120000003</v>
      </c>
      <c r="C11" s="22">
        <f t="shared" si="0"/>
        <v>0.31774584777652748</v>
      </c>
      <c r="D11" s="315">
        <v>367.00382544000001</v>
      </c>
      <c r="E11" s="58">
        <f t="shared" si="1"/>
        <v>3.0674453372010775</v>
      </c>
      <c r="F11" s="315">
        <v>150.14670736000002</v>
      </c>
      <c r="G11" s="315">
        <v>10.620405180000001</v>
      </c>
      <c r="H11" s="315">
        <v>160.76711254</v>
      </c>
      <c r="I11" s="58">
        <f t="shared" si="4"/>
        <v>2.4536616363122263</v>
      </c>
      <c r="J11" s="58">
        <f t="shared" si="5"/>
        <v>0.17355612527537773</v>
      </c>
      <c r="K11" s="58">
        <f t="shared" si="2"/>
        <v>-56.194703870659467</v>
      </c>
      <c r="L11" s="58">
        <f t="shared" si="3"/>
        <v>524.9276960401827</v>
      </c>
      <c r="N11" s="87"/>
    </row>
    <row r="12" spans="1:17" x14ac:dyDescent="0.25">
      <c r="A12" s="21" t="s">
        <v>47</v>
      </c>
      <c r="B12" s="315">
        <v>115.55544592</v>
      </c>
      <c r="C12" s="22">
        <f t="shared" si="0"/>
        <v>1.4272592378883617</v>
      </c>
      <c r="D12" s="315">
        <v>121.84151043999999</v>
      </c>
      <c r="E12" s="58">
        <f t="shared" si="1"/>
        <v>1.018360428882821</v>
      </c>
      <c r="F12" s="315">
        <v>126.59277237000001</v>
      </c>
      <c r="G12" s="315">
        <v>1.235E-2</v>
      </c>
      <c r="H12" s="315">
        <v>126.60512237</v>
      </c>
      <c r="I12" s="58">
        <f t="shared" si="4"/>
        <v>2.0687488554372737</v>
      </c>
      <c r="J12" s="58">
        <f t="shared" si="5"/>
        <v>2.0182075079275974E-4</v>
      </c>
      <c r="K12" s="58">
        <f t="shared" si="2"/>
        <v>3.9096789860839865</v>
      </c>
      <c r="L12" s="58">
        <f t="shared" si="3"/>
        <v>9.5622290771564256</v>
      </c>
      <c r="N12" s="87"/>
    </row>
    <row r="13" spans="1:17" x14ac:dyDescent="0.25">
      <c r="A13" s="21" t="s">
        <v>129</v>
      </c>
      <c r="B13" s="315">
        <v>59.102975270000002</v>
      </c>
      <c r="C13" s="22">
        <f t="shared" si="0"/>
        <v>0.72999819929901666</v>
      </c>
      <c r="D13" s="315">
        <v>28.719606010000003</v>
      </c>
      <c r="E13" s="58">
        <f t="shared" si="1"/>
        <v>0.24004060839422769</v>
      </c>
      <c r="F13" s="315">
        <v>8.3358450000000001E-2</v>
      </c>
      <c r="G13" s="315">
        <v>82.598456989999988</v>
      </c>
      <c r="H13" s="315">
        <v>82.681815439999994</v>
      </c>
      <c r="I13" s="58">
        <f t="shared" si="4"/>
        <v>1.3622238837182772E-3</v>
      </c>
      <c r="J13" s="58">
        <f t="shared" si="5"/>
        <v>1.3498042594368642</v>
      </c>
      <c r="K13" s="58">
        <f t="shared" si="2"/>
        <v>187.89327893708102</v>
      </c>
      <c r="L13" s="58">
        <f t="shared" si="3"/>
        <v>39.894506261799556</v>
      </c>
      <c r="N13" s="87"/>
    </row>
    <row r="14" spans="1:17" x14ac:dyDescent="0.25">
      <c r="A14" s="21" t="s">
        <v>64</v>
      </c>
      <c r="B14" s="315">
        <v>67.709463569999997</v>
      </c>
      <c r="C14" s="22">
        <f t="shared" si="0"/>
        <v>0.83629946302705582</v>
      </c>
      <c r="D14" s="315">
        <v>66.41996494</v>
      </c>
      <c r="E14" s="58">
        <f t="shared" si="1"/>
        <v>0.55514301930776633</v>
      </c>
      <c r="F14" s="315">
        <v>78.270694819999989</v>
      </c>
      <c r="G14" s="315">
        <v>0.17646000000000001</v>
      </c>
      <c r="H14" s="315">
        <v>78.447154819999994</v>
      </c>
      <c r="I14" s="58">
        <f t="shared" si="4"/>
        <v>1.2790810035338762</v>
      </c>
      <c r="J14" s="58">
        <f t="shared" si="5"/>
        <v>2.8836671809627846E-3</v>
      </c>
      <c r="K14" s="58">
        <f t="shared" si="2"/>
        <v>18.107793177645704</v>
      </c>
      <c r="L14" s="58">
        <f t="shared" si="3"/>
        <v>15.858479278748172</v>
      </c>
      <c r="N14" s="85"/>
    </row>
    <row r="15" spans="1:17" x14ac:dyDescent="0.25">
      <c r="A15" s="21" t="s">
        <v>1</v>
      </c>
      <c r="B15" s="315">
        <v>45.784942610000002</v>
      </c>
      <c r="C15" s="22">
        <f t="shared" si="0"/>
        <v>0.56550326794248407</v>
      </c>
      <c r="D15" s="315">
        <v>46.934057969999998</v>
      </c>
      <c r="E15" s="58">
        <f t="shared" si="1"/>
        <v>0.39227835596372618</v>
      </c>
      <c r="F15" s="315">
        <v>63.640101299999998</v>
      </c>
      <c r="G15" s="315">
        <v>0.31971365000000002</v>
      </c>
      <c r="H15" s="315">
        <v>63.959814950000002</v>
      </c>
      <c r="I15" s="58">
        <f t="shared" si="4"/>
        <v>1.0399913380480394</v>
      </c>
      <c r="J15" s="58">
        <f t="shared" si="5"/>
        <v>5.2246841199751915E-3</v>
      </c>
      <c r="K15" s="58">
        <f t="shared" si="2"/>
        <v>36.275910748827165</v>
      </c>
      <c r="L15" s="58">
        <f t="shared" si="3"/>
        <v>39.696178053154064</v>
      </c>
      <c r="N15" s="85"/>
    </row>
    <row r="16" spans="1:17" x14ac:dyDescent="0.25">
      <c r="A16" s="21" t="s">
        <v>11</v>
      </c>
      <c r="B16" s="315">
        <v>83.408849290000006</v>
      </c>
      <c r="C16" s="22">
        <f t="shared" si="0"/>
        <v>1.0302071851568746</v>
      </c>
      <c r="D16" s="315">
        <v>46.330194159999998</v>
      </c>
      <c r="E16" s="58">
        <f t="shared" si="1"/>
        <v>0.38723121721505449</v>
      </c>
      <c r="F16" s="315">
        <v>58.332809840000003</v>
      </c>
      <c r="G16" s="315">
        <v>3.7598829500000002</v>
      </c>
      <c r="H16" s="315">
        <v>62.092692790000001</v>
      </c>
      <c r="I16" s="58">
        <f t="shared" si="4"/>
        <v>0.95326084840162628</v>
      </c>
      <c r="J16" s="58">
        <f t="shared" si="5"/>
        <v>6.1443109300558414E-2</v>
      </c>
      <c r="K16" s="58">
        <f t="shared" si="2"/>
        <v>34.022086278258755</v>
      </c>
      <c r="L16" s="58">
        <f t="shared" si="3"/>
        <v>-25.556228963052753</v>
      </c>
      <c r="N16" s="85"/>
    </row>
    <row r="17" spans="1:14" x14ac:dyDescent="0.25">
      <c r="A17" s="21" t="s">
        <v>61</v>
      </c>
      <c r="B17" s="315">
        <v>27.763914379999999</v>
      </c>
      <c r="C17" s="22">
        <f t="shared" si="0"/>
        <v>0.34292025757254357</v>
      </c>
      <c r="D17" s="315">
        <v>23.729861620000001</v>
      </c>
      <c r="E17" s="58">
        <f t="shared" si="1"/>
        <v>0.19833595274225818</v>
      </c>
      <c r="F17" s="315">
        <v>61.762823439999998</v>
      </c>
      <c r="G17" s="315">
        <v>9.5E-4</v>
      </c>
      <c r="H17" s="315">
        <v>61.763773439999994</v>
      </c>
      <c r="I17" s="58">
        <f t="shared" si="4"/>
        <v>1.0093133115580128</v>
      </c>
      <c r="J17" s="58">
        <f t="shared" si="5"/>
        <v>1.5524673137904597E-5</v>
      </c>
      <c r="K17" s="58">
        <f t="shared" si="2"/>
        <v>160.27869200865567</v>
      </c>
      <c r="L17" s="58">
        <f t="shared" si="3"/>
        <v>122.46061054161773</v>
      </c>
      <c r="N17" s="85"/>
    </row>
    <row r="18" spans="1:14" x14ac:dyDescent="0.25">
      <c r="A18" s="21" t="s">
        <v>123</v>
      </c>
      <c r="B18" s="315">
        <v>139.26749444999999</v>
      </c>
      <c r="C18" s="22">
        <f t="shared" si="0"/>
        <v>1.7201337107810508</v>
      </c>
      <c r="D18" s="315">
        <v>29.786369699999998</v>
      </c>
      <c r="E18" s="58">
        <f t="shared" si="1"/>
        <v>0.24895669885421903</v>
      </c>
      <c r="F18" s="315">
        <v>8.3108410000000008E-2</v>
      </c>
      <c r="G18" s="315">
        <v>53.670637429999999</v>
      </c>
      <c r="H18" s="315">
        <v>53.753745840000001</v>
      </c>
      <c r="I18" s="58">
        <f t="shared" si="4"/>
        <v>1.358137789748381E-3</v>
      </c>
      <c r="J18" s="58">
        <f t="shared" si="5"/>
        <v>0.87707274021446102</v>
      </c>
      <c r="K18" s="58">
        <f t="shared" si="2"/>
        <v>80.464240460964945</v>
      </c>
      <c r="L18" s="58">
        <f t="shared" si="3"/>
        <v>-61.402518188263414</v>
      </c>
      <c r="N18" s="85"/>
    </row>
    <row r="19" spans="1:14" x14ac:dyDescent="0.25">
      <c r="A19" s="21" t="s">
        <v>218</v>
      </c>
      <c r="B19" s="315">
        <v>52.90117815</v>
      </c>
      <c r="C19" s="22">
        <f t="shared" si="0"/>
        <v>0.65339798231610213</v>
      </c>
      <c r="D19" s="315">
        <v>62.243493729999997</v>
      </c>
      <c r="E19" s="58">
        <f t="shared" si="1"/>
        <v>0.52023576153270124</v>
      </c>
      <c r="F19" s="315">
        <v>0</v>
      </c>
      <c r="G19" s="315">
        <v>45.729558670000003</v>
      </c>
      <c r="H19" s="315">
        <v>45.729558670000003</v>
      </c>
      <c r="I19" s="58">
        <f t="shared" si="4"/>
        <v>0</v>
      </c>
      <c r="J19" s="58">
        <f t="shared" si="5"/>
        <v>0.74730152746566447</v>
      </c>
      <c r="K19" s="58">
        <f t="shared" si="2"/>
        <v>-26.531182731538482</v>
      </c>
      <c r="L19" s="58">
        <f t="shared" si="3"/>
        <v>-13.556634711735615</v>
      </c>
      <c r="N19" s="85"/>
    </row>
    <row r="20" spans="1:14" x14ac:dyDescent="0.25">
      <c r="A20" s="21" t="s">
        <v>37</v>
      </c>
      <c r="B20" s="315">
        <v>87.801877109999992</v>
      </c>
      <c r="C20" s="22">
        <f t="shared" si="0"/>
        <v>1.0844667614881909</v>
      </c>
      <c r="D20" s="315">
        <v>64.981869560000007</v>
      </c>
      <c r="E20" s="58">
        <f t="shared" si="1"/>
        <v>0.5431233108958915</v>
      </c>
      <c r="F20" s="315">
        <v>19.38888098</v>
      </c>
      <c r="G20" s="315">
        <v>19.110321429999999</v>
      </c>
      <c r="H20" s="315">
        <v>38.499202409999995</v>
      </c>
      <c r="I20" s="58">
        <f t="shared" si="4"/>
        <v>0.31684846286761614</v>
      </c>
      <c r="J20" s="58">
        <f t="shared" si="5"/>
        <v>0.31229630922215112</v>
      </c>
      <c r="K20" s="58">
        <f t="shared" si="2"/>
        <v>-40.753932334230015</v>
      </c>
      <c r="L20" s="58">
        <f t="shared" si="3"/>
        <v>-56.15218754176815</v>
      </c>
      <c r="N20" s="85"/>
    </row>
    <row r="21" spans="1:14" x14ac:dyDescent="0.25">
      <c r="A21" s="21" t="s">
        <v>23</v>
      </c>
      <c r="B21" s="315">
        <v>34.802668170000004</v>
      </c>
      <c r="C21" s="22">
        <f t="shared" si="0"/>
        <v>0.42985797210444232</v>
      </c>
      <c r="D21" s="315">
        <v>201.51558337</v>
      </c>
      <c r="E21" s="58">
        <f t="shared" si="1"/>
        <v>1.6842822710106014</v>
      </c>
      <c r="F21" s="315">
        <v>37.471097749999998</v>
      </c>
      <c r="G21" s="315">
        <v>6.2337999999999998E-2</v>
      </c>
      <c r="H21" s="315">
        <v>37.533435750000002</v>
      </c>
      <c r="I21" s="58">
        <f t="shared" si="4"/>
        <v>0.61234373124970776</v>
      </c>
      <c r="J21" s="58">
        <f t="shared" si="5"/>
        <v>1.0187127095481019E-3</v>
      </c>
      <c r="K21" s="58">
        <f t="shared" si="2"/>
        <v>-81.374425182252338</v>
      </c>
      <c r="L21" s="58">
        <f t="shared" si="3"/>
        <v>7.8464316777698384</v>
      </c>
      <c r="N21" s="85"/>
    </row>
    <row r="22" spans="1:14" x14ac:dyDescent="0.25">
      <c r="A22" s="21" t="s">
        <v>249</v>
      </c>
      <c r="B22" s="315">
        <v>31.184601369999999</v>
      </c>
      <c r="C22" s="22">
        <f t="shared" si="0"/>
        <v>0.38517016684797512</v>
      </c>
      <c r="D22" s="315">
        <v>153.04304013999999</v>
      </c>
      <c r="E22" s="58">
        <f t="shared" si="1"/>
        <v>1.2791451405327898</v>
      </c>
      <c r="F22" s="315">
        <v>0.52681368000000006</v>
      </c>
      <c r="G22" s="315">
        <v>35.560873090000001</v>
      </c>
      <c r="H22" s="315">
        <v>36.087686770000005</v>
      </c>
      <c r="I22" s="58">
        <f t="shared" si="4"/>
        <v>8.6090633542912302E-3</v>
      </c>
      <c r="J22" s="58">
        <f t="shared" si="5"/>
        <v>0.58112729602184998</v>
      </c>
      <c r="K22" s="58">
        <f t="shared" si="2"/>
        <v>-76.419909891369201</v>
      </c>
      <c r="L22" s="58">
        <f t="shared" si="3"/>
        <v>15.722777218877138</v>
      </c>
      <c r="N22" s="85"/>
    </row>
    <row r="23" spans="1:14" x14ac:dyDescent="0.25">
      <c r="A23" s="21" t="s">
        <v>160</v>
      </c>
      <c r="B23" s="315">
        <v>6.7116203499999996</v>
      </c>
      <c r="C23" s="22">
        <f t="shared" si="0"/>
        <v>8.2897193373030587E-2</v>
      </c>
      <c r="D23" s="315">
        <v>2.6023039900000002</v>
      </c>
      <c r="E23" s="58">
        <f t="shared" si="1"/>
        <v>2.1750250778817221E-2</v>
      </c>
      <c r="F23" s="315">
        <v>9.1577229999999996E-2</v>
      </c>
      <c r="G23" s="315">
        <v>34.977382069999997</v>
      </c>
      <c r="H23" s="315">
        <v>35.068959299999996</v>
      </c>
      <c r="I23" s="58">
        <f t="shared" si="4"/>
        <v>1.4965332238154852E-3</v>
      </c>
      <c r="J23" s="58">
        <f t="shared" si="5"/>
        <v>0.57159202511195251</v>
      </c>
      <c r="K23" s="58">
        <f t="shared" si="2"/>
        <v>1247.6119406019122</v>
      </c>
      <c r="L23" s="58">
        <f t="shared" si="3"/>
        <v>422.51106992367352</v>
      </c>
      <c r="N23" s="85"/>
    </row>
    <row r="24" spans="1:14" x14ac:dyDescent="0.25">
      <c r="A24" s="21" t="s">
        <v>145</v>
      </c>
      <c r="B24" s="315">
        <v>22.232402829999998</v>
      </c>
      <c r="C24" s="22">
        <f t="shared" si="0"/>
        <v>0.27459893445040029</v>
      </c>
      <c r="D24" s="315">
        <v>30.013953090000001</v>
      </c>
      <c r="E24" s="58">
        <f t="shared" si="1"/>
        <v>0.25085885779668499</v>
      </c>
      <c r="F24" s="315">
        <v>34.310004970000001</v>
      </c>
      <c r="G24" s="315">
        <v>5.5891879999999998E-2</v>
      </c>
      <c r="H24" s="315">
        <v>34.365896849999999</v>
      </c>
      <c r="I24" s="58">
        <f t="shared" si="4"/>
        <v>0.56068590791487605</v>
      </c>
      <c r="J24" s="58">
        <f t="shared" si="5"/>
        <v>9.1337175585577593E-4</v>
      </c>
      <c r="K24" s="58">
        <f t="shared" si="2"/>
        <v>14.499735329598984</v>
      </c>
      <c r="L24" s="58">
        <f t="shared" si="3"/>
        <v>54.575720459811407</v>
      </c>
      <c r="N24" s="85"/>
    </row>
    <row r="25" spans="1:14" x14ac:dyDescent="0.25">
      <c r="A25" s="21" t="s">
        <v>189</v>
      </c>
      <c r="B25" s="315">
        <v>4.0033180899999996</v>
      </c>
      <c r="C25" s="22">
        <f t="shared" si="0"/>
        <v>4.9446157043206637E-2</v>
      </c>
      <c r="D25" s="315">
        <v>11.501545050000001</v>
      </c>
      <c r="E25" s="58">
        <f t="shared" si="1"/>
        <v>9.6130771094642117E-2</v>
      </c>
      <c r="F25" s="315">
        <v>0</v>
      </c>
      <c r="G25" s="315">
        <v>32.112816219999999</v>
      </c>
      <c r="H25" s="315">
        <v>32.112816219999999</v>
      </c>
      <c r="I25" s="58">
        <f t="shared" si="4"/>
        <v>0</v>
      </c>
      <c r="J25" s="58">
        <f t="shared" si="5"/>
        <v>0.52477997405589583</v>
      </c>
      <c r="K25" s="58">
        <f t="shared" si="2"/>
        <v>179.20436846004441</v>
      </c>
      <c r="L25" s="58">
        <f t="shared" si="3"/>
        <v>702.15499987911278</v>
      </c>
      <c r="N25" s="85"/>
    </row>
    <row r="26" spans="1:14" x14ac:dyDescent="0.25">
      <c r="A26" s="21" t="s">
        <v>215</v>
      </c>
      <c r="B26" s="315">
        <v>59.646930220000002</v>
      </c>
      <c r="C26" s="22">
        <f t="shared" si="0"/>
        <v>0.73671674658340935</v>
      </c>
      <c r="D26" s="315">
        <v>56.834428500000001</v>
      </c>
      <c r="E26" s="58">
        <f t="shared" si="1"/>
        <v>0.47502639103502919</v>
      </c>
      <c r="F26" s="315">
        <v>0</v>
      </c>
      <c r="G26" s="315">
        <v>30.357723059999998</v>
      </c>
      <c r="H26" s="315">
        <v>30.357723059999998</v>
      </c>
      <c r="I26" s="58">
        <f t="shared" si="4"/>
        <v>0</v>
      </c>
      <c r="J26" s="58">
        <f t="shared" si="5"/>
        <v>0.49609866075529357</v>
      </c>
      <c r="K26" s="58">
        <f t="shared" si="2"/>
        <v>-46.585680790297737</v>
      </c>
      <c r="L26" s="58">
        <f t="shared" si="3"/>
        <v>-49.10429933606062</v>
      </c>
      <c r="N26" s="85"/>
    </row>
    <row r="27" spans="1:14" x14ac:dyDescent="0.25">
      <c r="A27" s="21" t="s">
        <v>20</v>
      </c>
      <c r="B27" s="315">
        <v>37.673333030000002</v>
      </c>
      <c r="C27" s="22">
        <f t="shared" si="0"/>
        <v>0.46531439657406892</v>
      </c>
      <c r="D27" s="315">
        <v>23.026428320000001</v>
      </c>
      <c r="E27" s="58">
        <f t="shared" si="1"/>
        <v>0.19245660477216534</v>
      </c>
      <c r="F27" s="315">
        <v>16.460081330000001</v>
      </c>
      <c r="G27" s="315">
        <v>12.97595617</v>
      </c>
      <c r="H27" s="315">
        <v>29.436037500000001</v>
      </c>
      <c r="I27" s="58">
        <f t="shared" si="4"/>
        <v>0.26898671839113264</v>
      </c>
      <c r="J27" s="58">
        <f t="shared" si="5"/>
        <v>0.21204997704318568</v>
      </c>
      <c r="K27" s="58">
        <f t="shared" si="2"/>
        <v>27.835880975221961</v>
      </c>
      <c r="L27" s="58">
        <f t="shared" si="3"/>
        <v>-21.865056440428255</v>
      </c>
      <c r="N27" s="85"/>
    </row>
    <row r="28" spans="1:14" x14ac:dyDescent="0.25">
      <c r="A28" s="21" t="s">
        <v>184</v>
      </c>
      <c r="B28" s="315">
        <v>75.583412379999999</v>
      </c>
      <c r="C28" s="22">
        <f t="shared" si="0"/>
        <v>0.93355291645159499</v>
      </c>
      <c r="D28" s="315">
        <v>247.76259699000002</v>
      </c>
      <c r="E28" s="58">
        <f t="shared" si="1"/>
        <v>2.0708182590703115</v>
      </c>
      <c r="F28" s="315">
        <v>0</v>
      </c>
      <c r="G28" s="315">
        <v>28.73786904</v>
      </c>
      <c r="H28" s="315">
        <v>28.73786904</v>
      </c>
      <c r="I28" s="58">
        <f t="shared" si="4"/>
        <v>0</v>
      </c>
      <c r="J28" s="58">
        <f t="shared" si="5"/>
        <v>0.4696273931851665</v>
      </c>
      <c r="K28" s="58">
        <f t="shared" si="2"/>
        <v>-88.401046247848342</v>
      </c>
      <c r="L28" s="58">
        <f t="shared" si="3"/>
        <v>-61.978603326985706</v>
      </c>
      <c r="N28" s="85"/>
    </row>
    <row r="29" spans="1:14" x14ac:dyDescent="0.25">
      <c r="A29" s="21" t="s">
        <v>77</v>
      </c>
      <c r="B29" s="315">
        <v>0.16045451000000002</v>
      </c>
      <c r="C29" s="22">
        <f t="shared" si="0"/>
        <v>1.9818207600262841E-3</v>
      </c>
      <c r="D29" s="315">
        <v>17.383498149999998</v>
      </c>
      <c r="E29" s="58">
        <f t="shared" si="1"/>
        <v>0.14529257366876847</v>
      </c>
      <c r="F29" s="315">
        <v>28.649840090000001</v>
      </c>
      <c r="G29" s="315">
        <v>0</v>
      </c>
      <c r="H29" s="315">
        <v>28.649840090000001</v>
      </c>
      <c r="I29" s="58">
        <f t="shared" si="4"/>
        <v>0.46818884510577391</v>
      </c>
      <c r="J29" s="58">
        <f t="shared" si="5"/>
        <v>0</v>
      </c>
      <c r="K29" s="58">
        <f t="shared" si="2"/>
        <v>64.810556786580989</v>
      </c>
      <c r="L29" s="58">
        <f t="shared" si="3"/>
        <v>17755.428364088984</v>
      </c>
      <c r="N29" s="85"/>
    </row>
    <row r="30" spans="1:14" x14ac:dyDescent="0.25">
      <c r="A30" s="21" t="s">
        <v>143</v>
      </c>
      <c r="B30" s="315">
        <v>1.4061773</v>
      </c>
      <c r="C30" s="22">
        <f t="shared" si="0"/>
        <v>1.7368108664678278E-2</v>
      </c>
      <c r="D30" s="315">
        <v>29.007603399999997</v>
      </c>
      <c r="E30" s="58">
        <f t="shared" si="1"/>
        <v>0.24244771205322208</v>
      </c>
      <c r="F30" s="315">
        <v>0.45812709999999995</v>
      </c>
      <c r="G30" s="315">
        <v>26.8437357</v>
      </c>
      <c r="H30" s="315">
        <v>27.301862800000002</v>
      </c>
      <c r="I30" s="58">
        <f t="shared" si="4"/>
        <v>7.4866036664380338E-3</v>
      </c>
      <c r="J30" s="58">
        <f t="shared" si="5"/>
        <v>0.43867391846610598</v>
      </c>
      <c r="K30" s="58">
        <f t="shared" si="2"/>
        <v>-5.8803223985060216</v>
      </c>
      <c r="L30" s="58">
        <f t="shared" si="3"/>
        <v>1841.5661737677037</v>
      </c>
      <c r="N30" s="85"/>
    </row>
    <row r="31" spans="1:14" x14ac:dyDescent="0.25">
      <c r="A31" s="21" t="s">
        <v>170</v>
      </c>
      <c r="B31" s="315">
        <v>0.57265036999999996</v>
      </c>
      <c r="C31" s="22">
        <f t="shared" si="0"/>
        <v>7.0729728413538055E-3</v>
      </c>
      <c r="D31" s="315">
        <v>1.6391225</v>
      </c>
      <c r="E31" s="58">
        <f t="shared" si="1"/>
        <v>1.3699908069618655E-2</v>
      </c>
      <c r="F31" s="315">
        <v>0.27194178000000002</v>
      </c>
      <c r="G31" s="315">
        <v>26.73916625</v>
      </c>
      <c r="H31" s="315">
        <v>27.011108030000003</v>
      </c>
      <c r="I31" s="58">
        <f t="shared" si="4"/>
        <v>4.4440076284631182E-3</v>
      </c>
      <c r="J31" s="58">
        <f t="shared" si="5"/>
        <v>0.43696506948562125</v>
      </c>
      <c r="K31" s="58">
        <f t="shared" si="2"/>
        <v>1547.9005095714324</v>
      </c>
      <c r="L31" s="58">
        <f t="shared" si="3"/>
        <v>4616.8585658994698</v>
      </c>
      <c r="N31" s="85"/>
    </row>
    <row r="32" spans="1:14" x14ac:dyDescent="0.25">
      <c r="A32" s="21" t="s">
        <v>35</v>
      </c>
      <c r="B32" s="315">
        <v>20.52022977</v>
      </c>
      <c r="C32" s="22">
        <f t="shared" si="0"/>
        <v>0.25345138231823694</v>
      </c>
      <c r="D32" s="315">
        <v>34.245833009999998</v>
      </c>
      <c r="E32" s="58">
        <f t="shared" si="1"/>
        <v>0.28622922570125903</v>
      </c>
      <c r="F32" s="315">
        <v>26.70361299</v>
      </c>
      <c r="G32" s="315">
        <v>2.003303E-2</v>
      </c>
      <c r="H32" s="315">
        <v>26.72364602</v>
      </c>
      <c r="I32" s="58">
        <f t="shared" si="4"/>
        <v>0.43638406660089812</v>
      </c>
      <c r="J32" s="58">
        <f t="shared" si="5"/>
        <v>3.2737499232824942E-4</v>
      </c>
      <c r="K32" s="58">
        <f t="shared" si="2"/>
        <v>-21.965262132194219</v>
      </c>
      <c r="L32" s="58">
        <f t="shared" si="3"/>
        <v>30.230734838404306</v>
      </c>
      <c r="N32" s="85"/>
    </row>
    <row r="33" spans="1:14" x14ac:dyDescent="0.25">
      <c r="A33" s="21" t="s">
        <v>179</v>
      </c>
      <c r="B33" s="315">
        <v>3.3575000000000001E-2</v>
      </c>
      <c r="C33" s="22">
        <f t="shared" si="0"/>
        <v>4.1469468211197352E-4</v>
      </c>
      <c r="D33" s="315">
        <v>0</v>
      </c>
      <c r="E33" s="58">
        <f t="shared" si="1"/>
        <v>0</v>
      </c>
      <c r="F33" s="315">
        <v>0</v>
      </c>
      <c r="G33" s="315">
        <v>26.644673999999998</v>
      </c>
      <c r="H33" s="315">
        <v>26.644673999999998</v>
      </c>
      <c r="I33" s="58">
        <f t="shared" si="4"/>
        <v>0</v>
      </c>
      <c r="J33" s="58">
        <f t="shared" si="5"/>
        <v>0.435420899701079</v>
      </c>
      <c r="K33" s="225" t="s">
        <v>314</v>
      </c>
      <c r="L33" s="58">
        <f t="shared" si="3"/>
        <v>79258.671630677578</v>
      </c>
      <c r="N33" s="85"/>
    </row>
    <row r="34" spans="1:14" x14ac:dyDescent="0.25">
      <c r="A34" s="21" t="s">
        <v>33</v>
      </c>
      <c r="B34" s="315">
        <v>21.45566629</v>
      </c>
      <c r="C34" s="22">
        <f t="shared" si="0"/>
        <v>0.26500523340676502</v>
      </c>
      <c r="D34" s="315">
        <v>16.29827092</v>
      </c>
      <c r="E34" s="58">
        <f t="shared" si="1"/>
        <v>0.13622216356479708</v>
      </c>
      <c r="F34" s="315">
        <v>24.6189562</v>
      </c>
      <c r="G34" s="315">
        <v>1.57037559</v>
      </c>
      <c r="H34" s="315">
        <v>26.189331790000001</v>
      </c>
      <c r="I34" s="58">
        <f t="shared" si="4"/>
        <v>0.40231710315935776</v>
      </c>
      <c r="J34" s="58">
        <f t="shared" si="5"/>
        <v>2.566270288262535E-2</v>
      </c>
      <c r="K34" s="58">
        <f t="shared" ref="K34:K52" si="6">((H34/D34)-1)*100</f>
        <v>60.687792702368462</v>
      </c>
      <c r="L34" s="58">
        <f t="shared" si="3"/>
        <v>22.062542528480012</v>
      </c>
      <c r="N34" s="85"/>
    </row>
    <row r="35" spans="1:14" x14ac:dyDescent="0.25">
      <c r="A35" s="21" t="s">
        <v>66</v>
      </c>
      <c r="B35" s="315">
        <v>30.95996929</v>
      </c>
      <c r="C35" s="22">
        <f t="shared" si="0"/>
        <v>0.38239567007931535</v>
      </c>
      <c r="D35" s="315">
        <v>15.43451842</v>
      </c>
      <c r="E35" s="58">
        <f t="shared" si="1"/>
        <v>0.12900285576754378</v>
      </c>
      <c r="F35" s="315">
        <v>25.880662480000002</v>
      </c>
      <c r="G35" s="315">
        <v>0.30228300000000002</v>
      </c>
      <c r="H35" s="315">
        <v>26.182945480000001</v>
      </c>
      <c r="I35" s="58">
        <f t="shared" si="4"/>
        <v>0.42293560588887513</v>
      </c>
      <c r="J35" s="58">
        <f t="shared" si="5"/>
        <v>4.9398366001528584E-3</v>
      </c>
      <c r="K35" s="58">
        <f t="shared" si="6"/>
        <v>69.63888841567109</v>
      </c>
      <c r="L35" s="58">
        <f t="shared" si="3"/>
        <v>-15.42967877407736</v>
      </c>
      <c r="N35" s="85"/>
    </row>
    <row r="36" spans="1:14" x14ac:dyDescent="0.25">
      <c r="A36" s="21" t="s">
        <v>72</v>
      </c>
      <c r="B36" s="315">
        <v>23.251064920000001</v>
      </c>
      <c r="C36" s="22">
        <f t="shared" si="0"/>
        <v>0.28718072898776648</v>
      </c>
      <c r="D36" s="315">
        <v>22.84630082</v>
      </c>
      <c r="E36" s="58">
        <f t="shared" si="1"/>
        <v>0.19095108569667815</v>
      </c>
      <c r="F36" s="315">
        <v>12.67022027</v>
      </c>
      <c r="G36" s="315">
        <v>9.2179920000000006</v>
      </c>
      <c r="H36" s="315">
        <v>21.88821227</v>
      </c>
      <c r="I36" s="58">
        <f t="shared" si="4"/>
        <v>0.207053713975793</v>
      </c>
      <c r="J36" s="58">
        <f t="shared" si="5"/>
        <v>0.15063822398717841</v>
      </c>
      <c r="K36" s="58">
        <f t="shared" si="6"/>
        <v>-4.1936266074255375</v>
      </c>
      <c r="L36" s="58">
        <f t="shared" ref="L36:L67" si="7">((H36/B36)-1)*100</f>
        <v>-5.8614633552878992</v>
      </c>
      <c r="N36" s="85"/>
    </row>
    <row r="37" spans="1:14" x14ac:dyDescent="0.25">
      <c r="A37" s="21" t="s">
        <v>175</v>
      </c>
      <c r="B37" s="315">
        <v>22.79372803</v>
      </c>
      <c r="C37" s="22">
        <f t="shared" si="0"/>
        <v>0.28153202679218559</v>
      </c>
      <c r="D37" s="315">
        <v>23.007723350000003</v>
      </c>
      <c r="E37" s="58">
        <f t="shared" si="1"/>
        <v>0.192300267238244</v>
      </c>
      <c r="F37" s="315">
        <v>1.6601606100000001</v>
      </c>
      <c r="G37" s="315">
        <v>18.194145850000002</v>
      </c>
      <c r="H37" s="315">
        <v>19.85430646</v>
      </c>
      <c r="I37" s="58">
        <f t="shared" si="4"/>
        <v>2.712994823860454E-2</v>
      </c>
      <c r="J37" s="58">
        <f t="shared" si="5"/>
        <v>0.29732438667854044</v>
      </c>
      <c r="K37" s="58">
        <f t="shared" si="6"/>
        <v>-13.705905804017771</v>
      </c>
      <c r="L37" s="58">
        <f t="shared" si="7"/>
        <v>-12.895747313169991</v>
      </c>
      <c r="N37" s="85"/>
    </row>
    <row r="38" spans="1:14" x14ac:dyDescent="0.25">
      <c r="A38" s="21" t="s">
        <v>108</v>
      </c>
      <c r="B38" s="315">
        <v>31.09420167</v>
      </c>
      <c r="C38" s="22">
        <f t="shared" si="0"/>
        <v>0.38405361361329104</v>
      </c>
      <c r="D38" s="315">
        <v>36.414373929999996</v>
      </c>
      <c r="E38" s="58">
        <f t="shared" si="1"/>
        <v>0.30435405239920643</v>
      </c>
      <c r="F38" s="315">
        <v>0.25312260000000003</v>
      </c>
      <c r="G38" s="315">
        <v>17.884471430000001</v>
      </c>
      <c r="H38" s="315">
        <v>18.137594030000002</v>
      </c>
      <c r="I38" s="58">
        <f t="shared" si="4"/>
        <v>4.1364690829648115E-3</v>
      </c>
      <c r="J38" s="58">
        <f t="shared" si="5"/>
        <v>0.29226376125783499</v>
      </c>
      <c r="K38" s="58">
        <f t="shared" si="6"/>
        <v>-50.191113913241445</v>
      </c>
      <c r="L38" s="58">
        <f t="shared" si="7"/>
        <v>-41.668886622359125</v>
      </c>
      <c r="N38" s="85"/>
    </row>
    <row r="39" spans="1:14" x14ac:dyDescent="0.25">
      <c r="A39" s="21" t="s">
        <v>62</v>
      </c>
      <c r="B39" s="315">
        <v>54.283256139999999</v>
      </c>
      <c r="C39" s="22">
        <f t="shared" si="0"/>
        <v>0.67046843332777772</v>
      </c>
      <c r="D39" s="315">
        <v>13.76473107</v>
      </c>
      <c r="E39" s="58">
        <f t="shared" si="1"/>
        <v>0.11504664859522314</v>
      </c>
      <c r="F39" s="315">
        <v>0</v>
      </c>
      <c r="G39" s="315">
        <v>16.483490379999999</v>
      </c>
      <c r="H39" s="315">
        <v>16.483490379999999</v>
      </c>
      <c r="I39" s="58">
        <f t="shared" si="4"/>
        <v>0</v>
      </c>
      <c r="J39" s="58">
        <f t="shared" si="5"/>
        <v>0.2693692634960998</v>
      </c>
      <c r="K39" s="58">
        <f t="shared" si="6"/>
        <v>19.751634057896638</v>
      </c>
      <c r="L39" s="58">
        <f t="shared" si="7"/>
        <v>-69.634300607376943</v>
      </c>
      <c r="N39" s="85"/>
    </row>
    <row r="40" spans="1:14" x14ac:dyDescent="0.25">
      <c r="A40" s="21" t="s">
        <v>216</v>
      </c>
      <c r="B40" s="315">
        <v>2.8730597700000002</v>
      </c>
      <c r="C40" s="22">
        <f t="shared" si="0"/>
        <v>3.5486004706145935E-2</v>
      </c>
      <c r="D40" s="315">
        <v>5.1242599599999998</v>
      </c>
      <c r="E40" s="58">
        <f t="shared" si="1"/>
        <v>4.2828946815645433E-2</v>
      </c>
      <c r="F40" s="315">
        <v>0</v>
      </c>
      <c r="G40" s="315">
        <v>15.484760529999999</v>
      </c>
      <c r="H40" s="315">
        <v>15.484760529999999</v>
      </c>
      <c r="I40" s="58">
        <f t="shared" si="4"/>
        <v>0</v>
      </c>
      <c r="J40" s="58">
        <f t="shared" si="5"/>
        <v>0.25304825878629089</v>
      </c>
      <c r="K40" s="58">
        <f t="shared" si="6"/>
        <v>202.18530384629432</v>
      </c>
      <c r="L40" s="58">
        <f t="shared" si="7"/>
        <v>438.9640929746476</v>
      </c>
      <c r="N40" s="85"/>
    </row>
    <row r="41" spans="1:14" x14ac:dyDescent="0.25">
      <c r="A41" s="21" t="s">
        <v>201</v>
      </c>
      <c r="B41" s="315">
        <v>0.72384735</v>
      </c>
      <c r="C41" s="22">
        <f t="shared" si="0"/>
        <v>8.9404511304793568E-3</v>
      </c>
      <c r="D41" s="315">
        <v>3.24896517</v>
      </c>
      <c r="E41" s="58">
        <f t="shared" si="1"/>
        <v>2.71550931369638E-2</v>
      </c>
      <c r="F41" s="315">
        <v>0</v>
      </c>
      <c r="G41" s="315">
        <v>13.970829140000001</v>
      </c>
      <c r="H41" s="315">
        <v>13.970829140000001</v>
      </c>
      <c r="I41" s="58">
        <f t="shared" si="4"/>
        <v>0</v>
      </c>
      <c r="J41" s="58">
        <f t="shared" si="5"/>
        <v>0.22830795354106612</v>
      </c>
      <c r="K41" s="58">
        <f t="shared" si="6"/>
        <v>330.00858454878426</v>
      </c>
      <c r="L41" s="58">
        <f t="shared" si="7"/>
        <v>1830.079476011068</v>
      </c>
      <c r="N41" s="85"/>
    </row>
    <row r="42" spans="1:14" x14ac:dyDescent="0.25">
      <c r="A42" s="21" t="s">
        <v>242</v>
      </c>
      <c r="B42" s="315">
        <v>1.60047669</v>
      </c>
      <c r="C42" s="22">
        <f t="shared" si="0"/>
        <v>1.9767957473929221E-2</v>
      </c>
      <c r="D42" s="315">
        <v>74.458168629999989</v>
      </c>
      <c r="E42" s="58">
        <f t="shared" si="1"/>
        <v>0.62232692508532073</v>
      </c>
      <c r="F42" s="315">
        <v>0</v>
      </c>
      <c r="G42" s="315">
        <v>13.86420601</v>
      </c>
      <c r="H42" s="315">
        <v>13.86420601</v>
      </c>
      <c r="I42" s="58">
        <f t="shared" si="4"/>
        <v>0</v>
      </c>
      <c r="J42" s="58">
        <f t="shared" si="5"/>
        <v>0.2265655438124447</v>
      </c>
      <c r="K42" s="58">
        <f t="shared" si="6"/>
        <v>-81.379872396681591</v>
      </c>
      <c r="L42" s="58">
        <f t="shared" si="7"/>
        <v>766.25479125222375</v>
      </c>
      <c r="N42" s="85"/>
    </row>
    <row r="43" spans="1:14" x14ac:dyDescent="0.25">
      <c r="A43" s="21" t="s">
        <v>258</v>
      </c>
      <c r="B43" s="315">
        <v>9.3139061899999991</v>
      </c>
      <c r="C43" s="22">
        <f t="shared" si="0"/>
        <v>0.11503878977461779</v>
      </c>
      <c r="D43" s="315">
        <v>14.75658831</v>
      </c>
      <c r="E43" s="58">
        <f t="shared" si="1"/>
        <v>0.1233366653610144</v>
      </c>
      <c r="F43" s="315">
        <v>13.015922960000001</v>
      </c>
      <c r="G43" s="315">
        <v>0.49537815000000002</v>
      </c>
      <c r="H43" s="315">
        <v>13.51130111</v>
      </c>
      <c r="I43" s="58">
        <f t="shared" si="4"/>
        <v>0.21270310478120813</v>
      </c>
      <c r="J43" s="58">
        <f t="shared" si="5"/>
        <v>8.0953514299051312E-3</v>
      </c>
      <c r="K43" s="58">
        <f t="shared" si="6"/>
        <v>-8.4388557425303716</v>
      </c>
      <c r="L43" s="58">
        <f t="shared" si="7"/>
        <v>45.065892165701541</v>
      </c>
      <c r="N43" s="85"/>
    </row>
    <row r="44" spans="1:14" x14ac:dyDescent="0.25">
      <c r="A44" s="21" t="s">
        <v>2</v>
      </c>
      <c r="B44" s="315">
        <v>71.443596439999993</v>
      </c>
      <c r="C44" s="22">
        <f t="shared" si="0"/>
        <v>0.88242083438933494</v>
      </c>
      <c r="D44" s="315">
        <v>18.033980289999999</v>
      </c>
      <c r="E44" s="58">
        <f t="shared" si="1"/>
        <v>0.15072935189548969</v>
      </c>
      <c r="F44" s="315">
        <v>3.5921931800000002</v>
      </c>
      <c r="G44" s="315">
        <v>9.1580308800000001</v>
      </c>
      <c r="H44" s="315">
        <v>12.750224060000001</v>
      </c>
      <c r="I44" s="58">
        <f t="shared" si="4"/>
        <v>5.8702763123905363E-2</v>
      </c>
      <c r="J44" s="58">
        <f t="shared" si="5"/>
        <v>0.14965835368298611</v>
      </c>
      <c r="K44" s="58">
        <f t="shared" si="6"/>
        <v>-29.298891010377158</v>
      </c>
      <c r="L44" s="58">
        <f t="shared" si="7"/>
        <v>-82.15344034267936</v>
      </c>
      <c r="N44" s="85"/>
    </row>
    <row r="45" spans="1:14" x14ac:dyDescent="0.25">
      <c r="A45" s="21" t="s">
        <v>220</v>
      </c>
      <c r="B45" s="315">
        <v>2.7385408600000001</v>
      </c>
      <c r="C45" s="22">
        <f t="shared" si="0"/>
        <v>3.3824522156019381E-2</v>
      </c>
      <c r="D45" s="315">
        <v>7.8690846199999998</v>
      </c>
      <c r="E45" s="58">
        <f t="shared" si="1"/>
        <v>6.5770395980806834E-2</v>
      </c>
      <c r="F45" s="315">
        <v>0</v>
      </c>
      <c r="G45" s="315">
        <v>12.580858019999999</v>
      </c>
      <c r="H45" s="315">
        <v>12.580858019999999</v>
      </c>
      <c r="I45" s="58">
        <f t="shared" si="4"/>
        <v>0</v>
      </c>
      <c r="J45" s="58">
        <f t="shared" si="5"/>
        <v>0.20559337742619538</v>
      </c>
      <c r="K45" s="58">
        <f t="shared" si="6"/>
        <v>59.877020359199015</v>
      </c>
      <c r="L45" s="58">
        <f t="shared" si="7"/>
        <v>359.40004780501971</v>
      </c>
      <c r="N45" s="85"/>
    </row>
    <row r="46" spans="1:14" x14ac:dyDescent="0.25">
      <c r="A46" s="21" t="s">
        <v>10</v>
      </c>
      <c r="B46" s="315">
        <v>9.8498988699999988</v>
      </c>
      <c r="C46" s="22">
        <f t="shared" si="0"/>
        <v>0.12165899272463848</v>
      </c>
      <c r="D46" s="315">
        <v>8.0916350000000001</v>
      </c>
      <c r="E46" s="58">
        <f t="shared" si="1"/>
        <v>6.7630488650426521E-2</v>
      </c>
      <c r="F46" s="315">
        <v>11.68052351</v>
      </c>
      <c r="G46" s="315">
        <v>0</v>
      </c>
      <c r="H46" s="315">
        <v>11.68052351</v>
      </c>
      <c r="I46" s="58">
        <f t="shared" si="4"/>
        <v>0.19088032586564224</v>
      </c>
      <c r="J46" s="58">
        <f t="shared" si="5"/>
        <v>0</v>
      </c>
      <c r="K46" s="58">
        <f t="shared" si="6"/>
        <v>44.353069682456024</v>
      </c>
      <c r="L46" s="58">
        <f t="shared" si="7"/>
        <v>18.58521254035983</v>
      </c>
      <c r="N46" s="85"/>
    </row>
    <row r="47" spans="1:14" x14ac:dyDescent="0.25">
      <c r="A47" s="21" t="s">
        <v>75</v>
      </c>
      <c r="B47" s="315">
        <v>4.84663325</v>
      </c>
      <c r="C47" s="22">
        <f t="shared" si="0"/>
        <v>5.9862190168937339E-2</v>
      </c>
      <c r="D47" s="315">
        <v>10.01842291</v>
      </c>
      <c r="E47" s="58">
        <f t="shared" si="1"/>
        <v>8.373472566544686E-2</v>
      </c>
      <c r="F47" s="315">
        <v>6.4442508800000002</v>
      </c>
      <c r="G47" s="315">
        <v>5.1886272699999996</v>
      </c>
      <c r="H47" s="315">
        <v>11.63287815</v>
      </c>
      <c r="I47" s="58">
        <f t="shared" si="4"/>
        <v>0.10531040897963585</v>
      </c>
      <c r="J47" s="58">
        <f t="shared" si="5"/>
        <v>8.479130779070343E-2</v>
      </c>
      <c r="K47" s="58">
        <f t="shared" si="6"/>
        <v>16.114864130845529</v>
      </c>
      <c r="L47" s="58">
        <f t="shared" si="7"/>
        <v>140.01977352010283</v>
      </c>
      <c r="N47" s="85"/>
    </row>
    <row r="48" spans="1:14" x14ac:dyDescent="0.25">
      <c r="A48" s="21" t="s">
        <v>125</v>
      </c>
      <c r="B48" s="315">
        <v>7.5104117800000001</v>
      </c>
      <c r="C48" s="22">
        <f t="shared" si="0"/>
        <v>9.2763300838037854E-2</v>
      </c>
      <c r="D48" s="315">
        <v>9.7183610399999996</v>
      </c>
      <c r="E48" s="58">
        <f t="shared" si="1"/>
        <v>8.1226786183072691E-2</v>
      </c>
      <c r="F48" s="315">
        <v>9.6143318200000003</v>
      </c>
      <c r="G48" s="315">
        <v>0</v>
      </c>
      <c r="H48" s="315">
        <v>9.6143318200000003</v>
      </c>
      <c r="I48" s="58">
        <f t="shared" si="4"/>
        <v>0.15711511467879519</v>
      </c>
      <c r="J48" s="58">
        <f t="shared" si="5"/>
        <v>0</v>
      </c>
      <c r="K48" s="58">
        <f t="shared" si="6"/>
        <v>-1.0704399596992098</v>
      </c>
      <c r="L48" s="58">
        <f t="shared" si="7"/>
        <v>28.013377982851438</v>
      </c>
      <c r="N48" s="85"/>
    </row>
    <row r="49" spans="1:14" x14ac:dyDescent="0.25">
      <c r="A49" s="21" t="s">
        <v>130</v>
      </c>
      <c r="B49" s="315">
        <v>2.7182432799999998</v>
      </c>
      <c r="C49" s="22">
        <f t="shared" si="0"/>
        <v>3.3573820786377009E-2</v>
      </c>
      <c r="D49" s="315">
        <v>2.4466853099999999</v>
      </c>
      <c r="E49" s="58">
        <f t="shared" si="1"/>
        <v>2.0449578248292254E-2</v>
      </c>
      <c r="F49" s="315">
        <v>5.1629629999999996E-2</v>
      </c>
      <c r="G49" s="315">
        <v>8.3146068799999995</v>
      </c>
      <c r="H49" s="315">
        <v>8.3662365100000002</v>
      </c>
      <c r="I49" s="58">
        <f t="shared" si="4"/>
        <v>8.4371908419047712E-4</v>
      </c>
      <c r="J49" s="58">
        <f t="shared" si="5"/>
        <v>0.13587532008649761</v>
      </c>
      <c r="K49" s="58">
        <f t="shared" si="6"/>
        <v>241.94166596765973</v>
      </c>
      <c r="L49" s="58">
        <f t="shared" si="7"/>
        <v>207.78100590025187</v>
      </c>
      <c r="N49" s="85"/>
    </row>
    <row r="50" spans="1:14" x14ac:dyDescent="0.25">
      <c r="A50" s="21" t="s">
        <v>178</v>
      </c>
      <c r="B50" s="315">
        <v>21.584390030000002</v>
      </c>
      <c r="C50" s="22">
        <f t="shared" si="0"/>
        <v>0.2665951381108474</v>
      </c>
      <c r="D50" s="315">
        <v>26.465043780000002</v>
      </c>
      <c r="E50" s="58">
        <f t="shared" si="1"/>
        <v>0.2211968091734651</v>
      </c>
      <c r="F50" s="315">
        <v>0</v>
      </c>
      <c r="G50" s="315">
        <v>8.2062288599999995</v>
      </c>
      <c r="H50" s="315">
        <v>8.2062288599999995</v>
      </c>
      <c r="I50" s="58">
        <f t="shared" si="4"/>
        <v>0</v>
      </c>
      <c r="J50" s="58">
        <f t="shared" si="5"/>
        <v>0.13410423236456787</v>
      </c>
      <c r="K50" s="58">
        <f t="shared" si="6"/>
        <v>-68.992196165564025</v>
      </c>
      <c r="L50" s="58">
        <f t="shared" si="7"/>
        <v>-61.980723807370893</v>
      </c>
      <c r="N50" s="85"/>
    </row>
    <row r="51" spans="1:14" x14ac:dyDescent="0.25">
      <c r="A51" s="21" t="s">
        <v>250</v>
      </c>
      <c r="B51" s="315">
        <v>8.1858824400000003</v>
      </c>
      <c r="C51" s="22">
        <f t="shared" si="0"/>
        <v>0.10110623726766303</v>
      </c>
      <c r="D51" s="315">
        <v>13.68069822</v>
      </c>
      <c r="E51" s="58">
        <f t="shared" si="1"/>
        <v>0.11434429576934951</v>
      </c>
      <c r="F51" s="315">
        <v>4.4185380800000003</v>
      </c>
      <c r="G51" s="315">
        <v>3.5875205499999998</v>
      </c>
      <c r="H51" s="315">
        <v>8.0060586300000001</v>
      </c>
      <c r="I51" s="58">
        <f t="shared" si="4"/>
        <v>7.2206694146720596E-2</v>
      </c>
      <c r="J51" s="58">
        <f t="shared" si="5"/>
        <v>5.862640412027971E-2</v>
      </c>
      <c r="K51" s="58">
        <f t="shared" si="6"/>
        <v>-41.479166477805698</v>
      </c>
      <c r="L51" s="58">
        <f t="shared" si="7"/>
        <v>-2.1967553445587984</v>
      </c>
      <c r="N51" s="85"/>
    </row>
    <row r="52" spans="1:14" x14ac:dyDescent="0.25">
      <c r="A52" s="21" t="s">
        <v>197</v>
      </c>
      <c r="B52" s="315">
        <v>3.4260748300000001</v>
      </c>
      <c r="C52" s="22">
        <f t="shared" si="0"/>
        <v>4.231645606905983E-2</v>
      </c>
      <c r="D52" s="315">
        <v>9.0111452300000003</v>
      </c>
      <c r="E52" s="58">
        <f t="shared" si="1"/>
        <v>7.5315823712372124E-2</v>
      </c>
      <c r="F52" s="315">
        <v>0</v>
      </c>
      <c r="G52" s="315">
        <v>7.1017819600000003</v>
      </c>
      <c r="H52" s="315">
        <v>7.1017819600000003</v>
      </c>
      <c r="I52" s="58">
        <f t="shared" si="4"/>
        <v>0</v>
      </c>
      <c r="J52" s="58">
        <f t="shared" si="5"/>
        <v>0.11605562486912366</v>
      </c>
      <c r="K52" s="58">
        <f t="shared" si="6"/>
        <v>-21.188907971911576</v>
      </c>
      <c r="L52" s="58">
        <f t="shared" si="7"/>
        <v>107.28624774374822</v>
      </c>
      <c r="N52" s="85"/>
    </row>
    <row r="53" spans="1:14" x14ac:dyDescent="0.25">
      <c r="A53" s="21" t="s">
        <v>81</v>
      </c>
      <c r="B53" s="315">
        <v>18.65176945</v>
      </c>
      <c r="C53" s="22">
        <f t="shared" si="0"/>
        <v>0.23037348035423885</v>
      </c>
      <c r="D53" s="315">
        <v>0</v>
      </c>
      <c r="E53" s="58">
        <f t="shared" si="1"/>
        <v>0</v>
      </c>
      <c r="F53" s="315">
        <v>0</v>
      </c>
      <c r="G53" s="315">
        <v>6.5649796500000006</v>
      </c>
      <c r="H53" s="315">
        <v>6.5649796500000006</v>
      </c>
      <c r="I53" s="58">
        <f t="shared" si="4"/>
        <v>0</v>
      </c>
      <c r="J53" s="58">
        <f t="shared" si="5"/>
        <v>0.10728332970867929</v>
      </c>
      <c r="K53" s="225" t="s">
        <v>314</v>
      </c>
      <c r="L53" s="58">
        <f t="shared" si="7"/>
        <v>-64.80237616276132</v>
      </c>
      <c r="N53" s="85"/>
    </row>
    <row r="54" spans="1:14" x14ac:dyDescent="0.25">
      <c r="A54" s="21" t="s">
        <v>104</v>
      </c>
      <c r="B54" s="315">
        <v>5.2663240599999996</v>
      </c>
      <c r="C54" s="22">
        <f t="shared" si="0"/>
        <v>6.5045914578118771E-2</v>
      </c>
      <c r="D54" s="315">
        <v>5.3946593200000006</v>
      </c>
      <c r="E54" s="58">
        <f t="shared" si="1"/>
        <v>4.5088964827773095E-2</v>
      </c>
      <c r="F54" s="315">
        <v>5.2637662699999996</v>
      </c>
      <c r="G54" s="315">
        <v>1.2534879999999999</v>
      </c>
      <c r="H54" s="315">
        <v>6.5172542699999996</v>
      </c>
      <c r="I54" s="58">
        <f t="shared" si="4"/>
        <v>8.6019211385344491E-2</v>
      </c>
      <c r="J54" s="58">
        <f t="shared" si="5"/>
        <v>2.0484201560300796E-2</v>
      </c>
      <c r="K54" s="58">
        <f t="shared" ref="K54:K85" si="8">((H54/D54)-1)*100</f>
        <v>20.809376151671401</v>
      </c>
      <c r="L54" s="58">
        <f t="shared" si="7"/>
        <v>23.753384633151487</v>
      </c>
      <c r="N54" s="85"/>
    </row>
    <row r="55" spans="1:14" x14ac:dyDescent="0.25">
      <c r="A55" s="21" t="s">
        <v>196</v>
      </c>
      <c r="B55" s="315">
        <v>2.8203644900000002</v>
      </c>
      <c r="C55" s="22">
        <f t="shared" si="0"/>
        <v>3.483514983232907E-2</v>
      </c>
      <c r="D55" s="315">
        <v>5.4843788</v>
      </c>
      <c r="E55" s="58">
        <f t="shared" si="1"/>
        <v>4.583884693118756E-2</v>
      </c>
      <c r="F55" s="315">
        <v>0</v>
      </c>
      <c r="G55" s="315">
        <v>6.2401614299999997</v>
      </c>
      <c r="H55" s="315">
        <v>6.2401614299999997</v>
      </c>
      <c r="I55" s="58">
        <f t="shared" si="4"/>
        <v>0</v>
      </c>
      <c r="J55" s="58">
        <f t="shared" si="5"/>
        <v>0.10197522792474666</v>
      </c>
      <c r="K55" s="58">
        <f t="shared" si="8"/>
        <v>13.780642394722985</v>
      </c>
      <c r="L55" s="58">
        <f t="shared" si="7"/>
        <v>121.25372277680317</v>
      </c>
      <c r="N55" s="85"/>
    </row>
    <row r="56" spans="1:14" x14ac:dyDescent="0.25">
      <c r="A56" s="21" t="s">
        <v>183</v>
      </c>
      <c r="B56" s="315">
        <v>8.3802249800000013</v>
      </c>
      <c r="C56" s="22">
        <f t="shared" si="0"/>
        <v>0.10350661903523216</v>
      </c>
      <c r="D56" s="315">
        <v>8.2693107699999988</v>
      </c>
      <c r="E56" s="58">
        <f t="shared" si="1"/>
        <v>6.9115515983770248E-2</v>
      </c>
      <c r="F56" s="315">
        <v>0</v>
      </c>
      <c r="G56" s="315">
        <v>6.1267095300000003</v>
      </c>
      <c r="H56" s="315">
        <v>6.1267095300000003</v>
      </c>
      <c r="I56" s="58">
        <f t="shared" si="4"/>
        <v>0</v>
      </c>
      <c r="J56" s="58">
        <f t="shared" si="5"/>
        <v>0.10012122406751064</v>
      </c>
      <c r="K56" s="58">
        <f t="shared" si="8"/>
        <v>-25.910275953989803</v>
      </c>
      <c r="L56" s="58">
        <f t="shared" si="7"/>
        <v>-26.890870536031841</v>
      </c>
      <c r="N56" s="85"/>
    </row>
    <row r="57" spans="1:14" x14ac:dyDescent="0.25">
      <c r="A57" s="21" t="s">
        <v>209</v>
      </c>
      <c r="B57" s="315">
        <v>1.44432297</v>
      </c>
      <c r="C57" s="22">
        <f t="shared" si="0"/>
        <v>1.7839257033839803E-2</v>
      </c>
      <c r="D57" s="315">
        <v>3.1229373700000003</v>
      </c>
      <c r="E57" s="58">
        <f t="shared" si="1"/>
        <v>2.6101743387804553E-2</v>
      </c>
      <c r="F57" s="315">
        <v>0</v>
      </c>
      <c r="G57" s="315">
        <v>6.0141923400000001</v>
      </c>
      <c r="H57" s="315">
        <v>6.0141923400000001</v>
      </c>
      <c r="I57" s="58">
        <f t="shared" si="4"/>
        <v>0</v>
      </c>
      <c r="J57" s="58">
        <f t="shared" si="5"/>
        <v>9.8282495017883775E-2</v>
      </c>
      <c r="K57" s="58">
        <f t="shared" si="8"/>
        <v>92.58126652728869</v>
      </c>
      <c r="L57" s="58">
        <f t="shared" si="7"/>
        <v>316.40218046244877</v>
      </c>
      <c r="N57" s="85"/>
    </row>
    <row r="58" spans="1:14" x14ac:dyDescent="0.25">
      <c r="A58" s="21" t="s">
        <v>19</v>
      </c>
      <c r="B58" s="315">
        <v>0.70026818000000002</v>
      </c>
      <c r="C58" s="22">
        <f t="shared" si="0"/>
        <v>8.6492178793218244E-3</v>
      </c>
      <c r="D58" s="315">
        <v>4.7792219000000005</v>
      </c>
      <c r="E58" s="58">
        <f t="shared" si="1"/>
        <v>3.9945092983781391E-2</v>
      </c>
      <c r="F58" s="315">
        <v>5.7440553400000001</v>
      </c>
      <c r="G58" s="315">
        <v>8.0000000000000007E-5</v>
      </c>
      <c r="H58" s="315">
        <v>5.7441353399999997</v>
      </c>
      <c r="I58" s="58">
        <f t="shared" si="4"/>
        <v>9.3867980673195212E-2</v>
      </c>
      <c r="J58" s="58">
        <f t="shared" si="5"/>
        <v>1.3073408958235451E-6</v>
      </c>
      <c r="K58" s="58">
        <f t="shared" si="8"/>
        <v>20.189760178325255</v>
      </c>
      <c r="L58" s="58">
        <f t="shared" si="7"/>
        <v>720.27650321052704</v>
      </c>
      <c r="N58" s="85"/>
    </row>
    <row r="59" spans="1:14" x14ac:dyDescent="0.25">
      <c r="A59" s="21" t="s">
        <v>12</v>
      </c>
      <c r="B59" s="315">
        <v>21.217006680000001</v>
      </c>
      <c r="C59" s="22">
        <f t="shared" si="0"/>
        <v>0.26205747849680472</v>
      </c>
      <c r="D59" s="315">
        <v>5.6638385099999997</v>
      </c>
      <c r="E59" s="58">
        <f t="shared" si="1"/>
        <v>4.7338784568063647E-2</v>
      </c>
      <c r="F59" s="315">
        <v>1.3469419999999999E-2</v>
      </c>
      <c r="G59" s="315">
        <v>5.5368429199999998</v>
      </c>
      <c r="H59" s="315">
        <v>5.5503123399999996</v>
      </c>
      <c r="I59" s="58">
        <f t="shared" si="4"/>
        <v>2.2011404511279467E-4</v>
      </c>
      <c r="J59" s="58">
        <f t="shared" si="5"/>
        <v>9.0481764788338151E-2</v>
      </c>
      <c r="K59" s="58">
        <f t="shared" si="8"/>
        <v>-2.0044033706038689</v>
      </c>
      <c r="L59" s="58">
        <f t="shared" si="7"/>
        <v>-73.840266802423429</v>
      </c>
      <c r="N59" s="85"/>
    </row>
    <row r="60" spans="1:14" x14ac:dyDescent="0.25">
      <c r="A60" s="21" t="s">
        <v>39</v>
      </c>
      <c r="B60" s="315">
        <v>5.0457766199999998</v>
      </c>
      <c r="C60" s="22">
        <f t="shared" si="0"/>
        <v>6.2321868397287511E-2</v>
      </c>
      <c r="D60" s="315">
        <v>4.6012188499999995</v>
      </c>
      <c r="E60" s="58">
        <f t="shared" si="1"/>
        <v>3.8457330219795326E-2</v>
      </c>
      <c r="F60" s="315">
        <v>0</v>
      </c>
      <c r="G60" s="315">
        <v>5.5281320700000007</v>
      </c>
      <c r="H60" s="315">
        <v>5.5281320700000007</v>
      </c>
      <c r="I60" s="58">
        <f t="shared" si="4"/>
        <v>0</v>
      </c>
      <c r="J60" s="58">
        <f t="shared" si="5"/>
        <v>9.033941415780837E-2</v>
      </c>
      <c r="K60" s="58">
        <f t="shared" si="8"/>
        <v>20.144949636551225</v>
      </c>
      <c r="L60" s="58">
        <f t="shared" si="7"/>
        <v>9.5595878756915997</v>
      </c>
      <c r="N60" s="85"/>
    </row>
    <row r="61" spans="1:14" x14ac:dyDescent="0.25">
      <c r="A61" s="21" t="s">
        <v>222</v>
      </c>
      <c r="B61" s="315">
        <v>3.6228076099999997</v>
      </c>
      <c r="C61" s="22">
        <f t="shared" si="0"/>
        <v>4.4746360392607251E-2</v>
      </c>
      <c r="D61" s="315">
        <v>2.8332380399999999</v>
      </c>
      <c r="E61" s="58">
        <f t="shared" si="1"/>
        <v>2.3680414787391756E-2</v>
      </c>
      <c r="F61" s="315">
        <v>0</v>
      </c>
      <c r="G61" s="315">
        <v>4.99084342</v>
      </c>
      <c r="H61" s="315">
        <v>4.99084342</v>
      </c>
      <c r="I61" s="58">
        <f t="shared" si="4"/>
        <v>0</v>
      </c>
      <c r="J61" s="58">
        <f t="shared" si="5"/>
        <v>8.1559171345223058E-2</v>
      </c>
      <c r="K61" s="58">
        <f t="shared" si="8"/>
        <v>76.153339378430758</v>
      </c>
      <c r="L61" s="58">
        <f t="shared" si="7"/>
        <v>37.761757103077322</v>
      </c>
      <c r="N61" s="85"/>
    </row>
    <row r="62" spans="1:14" x14ac:dyDescent="0.25">
      <c r="A62" s="21" t="s">
        <v>133</v>
      </c>
      <c r="B62" s="315">
        <v>4.0479170399999997</v>
      </c>
      <c r="C62" s="22">
        <f t="shared" si="0"/>
        <v>4.9997011768233533E-2</v>
      </c>
      <c r="D62" s="315">
        <v>7.1883459400000005</v>
      </c>
      <c r="E62" s="58">
        <f t="shared" si="1"/>
        <v>6.0080731336807656E-2</v>
      </c>
      <c r="F62" s="315">
        <v>2.0077390300000002</v>
      </c>
      <c r="G62" s="315">
        <v>2.6685053299999999</v>
      </c>
      <c r="H62" s="315">
        <v>4.6762443600000001</v>
      </c>
      <c r="I62" s="58">
        <f t="shared" si="4"/>
        <v>3.2809991775751196E-2</v>
      </c>
      <c r="J62" s="58">
        <f t="shared" si="5"/>
        <v>4.3608076857901308E-2</v>
      </c>
      <c r="K62" s="58">
        <f t="shared" si="8"/>
        <v>-34.946865398077939</v>
      </c>
      <c r="L62" s="58">
        <f t="shared" si="7"/>
        <v>15.522238074325756</v>
      </c>
      <c r="N62" s="85"/>
    </row>
    <row r="63" spans="1:14" x14ac:dyDescent="0.25">
      <c r="A63" s="21" t="s">
        <v>168</v>
      </c>
      <c r="B63" s="315">
        <v>4.6765226900000005</v>
      </c>
      <c r="C63" s="22">
        <f t="shared" si="0"/>
        <v>5.7761104700490888E-2</v>
      </c>
      <c r="D63" s="315">
        <v>5.3001989699999994</v>
      </c>
      <c r="E63" s="58">
        <f t="shared" si="1"/>
        <v>4.4299458179414587E-2</v>
      </c>
      <c r="F63" s="315">
        <v>2.3348399999999998</v>
      </c>
      <c r="G63" s="315">
        <v>2.1310969800000001</v>
      </c>
      <c r="H63" s="315">
        <v>4.4659369800000004</v>
      </c>
      <c r="I63" s="58">
        <f t="shared" si="4"/>
        <v>3.8155397715058069E-2</v>
      </c>
      <c r="J63" s="58">
        <f t="shared" si="5"/>
        <v>3.4825877936500646E-2</v>
      </c>
      <c r="K63" s="58">
        <f t="shared" si="8"/>
        <v>-15.74020135323333</v>
      </c>
      <c r="L63" s="58">
        <f t="shared" si="7"/>
        <v>-4.503040484552856</v>
      </c>
      <c r="N63" s="85"/>
    </row>
    <row r="64" spans="1:14" x14ac:dyDescent="0.25">
      <c r="A64" s="21" t="s">
        <v>194</v>
      </c>
      <c r="B64" s="315">
        <v>2.2664681899999999</v>
      </c>
      <c r="C64" s="22">
        <f t="shared" si="0"/>
        <v>2.799381401545644E-2</v>
      </c>
      <c r="D64" s="315">
        <v>0.77760348000000001</v>
      </c>
      <c r="E64" s="58">
        <f t="shared" si="1"/>
        <v>6.4992678647358883E-3</v>
      </c>
      <c r="F64" s="315">
        <v>0</v>
      </c>
      <c r="G64" s="315">
        <v>4.0439913700000005</v>
      </c>
      <c r="H64" s="315">
        <v>4.0439913700000005</v>
      </c>
      <c r="I64" s="58">
        <f t="shared" si="4"/>
        <v>0</v>
      </c>
      <c r="J64" s="58">
        <f t="shared" si="5"/>
        <v>6.608594125448107E-2</v>
      </c>
      <c r="K64" s="58">
        <f t="shared" si="8"/>
        <v>420.05829114859415</v>
      </c>
      <c r="L64" s="58">
        <f t="shared" si="7"/>
        <v>78.427007616639031</v>
      </c>
      <c r="N64" s="85"/>
    </row>
    <row r="65" spans="1:14" x14ac:dyDescent="0.25">
      <c r="A65" s="21" t="s">
        <v>217</v>
      </c>
      <c r="B65" s="315">
        <v>9.8258967599999991</v>
      </c>
      <c r="C65" s="22">
        <f t="shared" si="0"/>
        <v>0.12136253561737216</v>
      </c>
      <c r="D65" s="315">
        <v>92.847406980000002</v>
      </c>
      <c r="E65" s="58">
        <f t="shared" si="1"/>
        <v>0.77602555033468801</v>
      </c>
      <c r="F65" s="315">
        <v>0</v>
      </c>
      <c r="G65" s="315">
        <v>3.78899264</v>
      </c>
      <c r="H65" s="315">
        <v>3.78899264</v>
      </c>
      <c r="I65" s="58">
        <f t="shared" si="4"/>
        <v>0</v>
      </c>
      <c r="J65" s="58">
        <f t="shared" si="5"/>
        <v>6.1918812903080232E-2</v>
      </c>
      <c r="K65" s="58">
        <f t="shared" si="8"/>
        <v>-95.919118515807142</v>
      </c>
      <c r="L65" s="58">
        <f t="shared" si="7"/>
        <v>-61.438709030360293</v>
      </c>
      <c r="N65" s="85"/>
    </row>
    <row r="66" spans="1:14" x14ac:dyDescent="0.25">
      <c r="A66" s="21" t="s">
        <v>26</v>
      </c>
      <c r="B66" s="315">
        <v>36.737525740000002</v>
      </c>
      <c r="C66" s="22">
        <f t="shared" si="0"/>
        <v>0.45375596599641832</v>
      </c>
      <c r="D66" s="315">
        <v>7.8126102900000003</v>
      </c>
      <c r="E66" s="58">
        <f t="shared" si="1"/>
        <v>6.5298379319884123E-2</v>
      </c>
      <c r="F66" s="315">
        <v>0.30023371000000004</v>
      </c>
      <c r="G66" s="315">
        <v>3.1922215899999999</v>
      </c>
      <c r="H66" s="315">
        <v>3.4924552999999996</v>
      </c>
      <c r="I66" s="58">
        <f t="shared" si="4"/>
        <v>4.9063475923478306E-3</v>
      </c>
      <c r="J66" s="58">
        <f t="shared" si="5"/>
        <v>5.2166522914223266E-2</v>
      </c>
      <c r="K66" s="58">
        <f t="shared" si="8"/>
        <v>-55.29720323474627</v>
      </c>
      <c r="L66" s="58">
        <f t="shared" si="7"/>
        <v>-90.493493424905864</v>
      </c>
      <c r="N66" s="85"/>
    </row>
    <row r="67" spans="1:14" x14ac:dyDescent="0.25">
      <c r="A67" s="21" t="s">
        <v>253</v>
      </c>
      <c r="B67" s="315">
        <v>5.4969423700000002</v>
      </c>
      <c r="C67" s="22">
        <f t="shared" si="0"/>
        <v>6.7894349030975076E-2</v>
      </c>
      <c r="D67" s="315">
        <v>3.6648881499999999</v>
      </c>
      <c r="E67" s="58">
        <f t="shared" si="1"/>
        <v>3.0631408415438616E-2</v>
      </c>
      <c r="F67" s="315">
        <v>3.3760456099999998</v>
      </c>
      <c r="G67" s="315">
        <v>2E-3</v>
      </c>
      <c r="H67" s="315">
        <v>3.37804561</v>
      </c>
      <c r="I67" s="58">
        <f t="shared" si="4"/>
        <v>5.5170531151481829E-2</v>
      </c>
      <c r="J67" s="58">
        <f t="shared" si="5"/>
        <v>3.2683522395588625E-5</v>
      </c>
      <c r="K67" s="58">
        <f t="shared" si="8"/>
        <v>-7.8267747407243515</v>
      </c>
      <c r="L67" s="58">
        <f t="shared" si="7"/>
        <v>-38.546825077956939</v>
      </c>
      <c r="N67" s="85"/>
    </row>
    <row r="68" spans="1:14" x14ac:dyDescent="0.25">
      <c r="A68" s="21" t="s">
        <v>172</v>
      </c>
      <c r="B68" s="315">
        <v>2.21517593</v>
      </c>
      <c r="C68" s="22">
        <f t="shared" ref="C68:C131" si="9">(B68/$B$267)*100</f>
        <v>2.7360288253565016E-2</v>
      </c>
      <c r="D68" s="315">
        <v>5.2278477300000006</v>
      </c>
      <c r="E68" s="58">
        <f t="shared" ref="E68:E131" si="10">(D68/$D$267)*100</f>
        <v>4.3694741120913531E-2</v>
      </c>
      <c r="F68" s="315">
        <v>0.54113599999999995</v>
      </c>
      <c r="G68" s="315">
        <v>2.7893409600000001</v>
      </c>
      <c r="H68" s="315">
        <v>3.3304769599999999</v>
      </c>
      <c r="I68" s="58">
        <f t="shared" ref="I68:I131" si="11">(F68/$H$267)*100</f>
        <v>8.843115287529622E-3</v>
      </c>
      <c r="J68" s="58">
        <f t="shared" ref="J68:J131" si="12">(G68/$H$267)*100</f>
        <v>4.5582743867546335E-2</v>
      </c>
      <c r="K68" s="58">
        <f t="shared" si="8"/>
        <v>-36.293535466076023</v>
      </c>
      <c r="L68" s="58">
        <f t="shared" ref="L68:L99" si="13">((H68/B68)-1)*100</f>
        <v>50.348191983108094</v>
      </c>
      <c r="N68" s="85"/>
    </row>
    <row r="69" spans="1:14" x14ac:dyDescent="0.25">
      <c r="A69" s="21" t="s">
        <v>149</v>
      </c>
      <c r="B69" s="315">
        <v>2.9147451499999999</v>
      </c>
      <c r="C69" s="22">
        <f t="shared" si="9"/>
        <v>3.6000873072722754E-2</v>
      </c>
      <c r="D69" s="315">
        <v>2.3436938399999998</v>
      </c>
      <c r="E69" s="58">
        <f t="shared" si="10"/>
        <v>1.9588767862884885E-2</v>
      </c>
      <c r="F69" s="315">
        <v>3.2591000000000002E-2</v>
      </c>
      <c r="G69" s="315">
        <v>3.1528137799999998</v>
      </c>
      <c r="H69" s="315">
        <v>3.1854047799999998</v>
      </c>
      <c r="I69" s="58">
        <f t="shared" si="11"/>
        <v>5.325943391973145E-4</v>
      </c>
      <c r="J69" s="58">
        <f t="shared" si="12"/>
        <v>5.1522529893875214E-2</v>
      </c>
      <c r="K69" s="58">
        <f t="shared" si="8"/>
        <v>35.913860660230256</v>
      </c>
      <c r="L69" s="58">
        <f t="shared" si="13"/>
        <v>9.2858763312463122</v>
      </c>
      <c r="N69" s="85"/>
    </row>
    <row r="70" spans="1:14" x14ac:dyDescent="0.25">
      <c r="A70" s="21" t="s">
        <v>211</v>
      </c>
      <c r="B70" s="315">
        <v>2.0419597</v>
      </c>
      <c r="C70" s="22">
        <f t="shared" si="9"/>
        <v>2.5220843743170841E-2</v>
      </c>
      <c r="D70" s="315">
        <v>45.845184340000003</v>
      </c>
      <c r="E70" s="58">
        <f t="shared" si="10"/>
        <v>0.38317746897667559</v>
      </c>
      <c r="F70" s="315">
        <v>0</v>
      </c>
      <c r="G70" s="315">
        <v>3.1528571899999998</v>
      </c>
      <c r="H70" s="315">
        <v>3.1528571899999998</v>
      </c>
      <c r="I70" s="58">
        <f t="shared" si="11"/>
        <v>0</v>
      </c>
      <c r="J70" s="58">
        <f t="shared" si="12"/>
        <v>5.1523239289728809E-2</v>
      </c>
      <c r="K70" s="58">
        <f t="shared" si="8"/>
        <v>-93.122817073615465</v>
      </c>
      <c r="L70" s="58">
        <f t="shared" si="13"/>
        <v>54.403497287434213</v>
      </c>
      <c r="N70" s="85"/>
    </row>
    <row r="71" spans="1:14" x14ac:dyDescent="0.25">
      <c r="A71" s="21" t="s">
        <v>198</v>
      </c>
      <c r="B71" s="315">
        <v>0.71218129000000008</v>
      </c>
      <c r="C71" s="22">
        <f t="shared" si="9"/>
        <v>8.7963601984406628E-3</v>
      </c>
      <c r="D71" s="315">
        <v>2.86343835</v>
      </c>
      <c r="E71" s="58">
        <f t="shared" si="10"/>
        <v>2.3932831230137178E-2</v>
      </c>
      <c r="F71" s="315">
        <v>0</v>
      </c>
      <c r="G71" s="315">
        <v>2.92550819</v>
      </c>
      <c r="H71" s="315">
        <v>2.92550819</v>
      </c>
      <c r="I71" s="58">
        <f t="shared" si="11"/>
        <v>0</v>
      </c>
      <c r="J71" s="58">
        <f t="shared" si="12"/>
        <v>4.7807956223171473E-2</v>
      </c>
      <c r="K71" s="58">
        <f t="shared" si="8"/>
        <v>2.1676681113109941</v>
      </c>
      <c r="L71" s="58">
        <f t="shared" si="13"/>
        <v>310.78138826140736</v>
      </c>
      <c r="N71" s="85"/>
    </row>
    <row r="72" spans="1:14" x14ac:dyDescent="0.25">
      <c r="A72" s="21" t="s">
        <v>74</v>
      </c>
      <c r="B72" s="315">
        <v>0.49039494</v>
      </c>
      <c r="C72" s="22">
        <f t="shared" si="9"/>
        <v>6.0570118764741729E-3</v>
      </c>
      <c r="D72" s="315">
        <v>1.5043208600000002</v>
      </c>
      <c r="E72" s="58">
        <f t="shared" si="10"/>
        <v>1.257322591155309E-2</v>
      </c>
      <c r="F72" s="315">
        <v>1.00640025</v>
      </c>
      <c r="G72" s="315">
        <v>1.8272729999999999</v>
      </c>
      <c r="H72" s="315">
        <v>2.8336732499999999</v>
      </c>
      <c r="I72" s="58">
        <f t="shared" si="11"/>
        <v>1.6446352554900494E-2</v>
      </c>
      <c r="J72" s="58">
        <f t="shared" si="12"/>
        <v>2.9860859009177208E-2</v>
      </c>
      <c r="K72" s="58">
        <f t="shared" si="8"/>
        <v>88.368939456174232</v>
      </c>
      <c r="L72" s="58">
        <f t="shared" si="13"/>
        <v>477.83492831308581</v>
      </c>
      <c r="N72" s="85"/>
    </row>
    <row r="73" spans="1:14" x14ac:dyDescent="0.25">
      <c r="A73" s="21" t="s">
        <v>226</v>
      </c>
      <c r="B73" s="315">
        <v>1.0740000000000001E-3</v>
      </c>
      <c r="C73" s="22">
        <f t="shared" si="9"/>
        <v>1.3265289310149208E-5</v>
      </c>
      <c r="D73" s="315">
        <v>1.3365469399999999</v>
      </c>
      <c r="E73" s="58">
        <f t="shared" si="10"/>
        <v>1.1170958978801231E-2</v>
      </c>
      <c r="F73" s="315">
        <v>0</v>
      </c>
      <c r="G73" s="315">
        <v>2.7899423699999999</v>
      </c>
      <c r="H73" s="315">
        <v>2.7899423699999999</v>
      </c>
      <c r="I73" s="58">
        <f t="shared" si="11"/>
        <v>0</v>
      </c>
      <c r="J73" s="58">
        <f t="shared" si="12"/>
        <v>4.5592571966148299E-2</v>
      </c>
      <c r="K73" s="58">
        <f t="shared" si="8"/>
        <v>108.74256537521983</v>
      </c>
      <c r="L73" s="58">
        <f t="shared" si="13"/>
        <v>259671.17039106143</v>
      </c>
      <c r="N73" s="85"/>
    </row>
    <row r="74" spans="1:14" x14ac:dyDescent="0.25">
      <c r="A74" s="21" t="s">
        <v>212</v>
      </c>
      <c r="B74" s="315">
        <v>0.74801218999999997</v>
      </c>
      <c r="C74" s="22">
        <f t="shared" si="9"/>
        <v>9.2389181637507409E-3</v>
      </c>
      <c r="D74" s="315">
        <v>1.5727962900000001</v>
      </c>
      <c r="E74" s="58">
        <f t="shared" si="10"/>
        <v>1.3145548661089874E-2</v>
      </c>
      <c r="F74" s="315">
        <v>0</v>
      </c>
      <c r="G74" s="315">
        <v>2.7487596299999999</v>
      </c>
      <c r="H74" s="315">
        <v>2.7487596299999999</v>
      </c>
      <c r="I74" s="58">
        <f t="shared" si="11"/>
        <v>0</v>
      </c>
      <c r="J74" s="58">
        <f t="shared" si="12"/>
        <v>4.4919573463597449E-2</v>
      </c>
      <c r="K74" s="58">
        <f t="shared" si="8"/>
        <v>74.768954344367103</v>
      </c>
      <c r="L74" s="58">
        <f t="shared" si="13"/>
        <v>267.47524528978602</v>
      </c>
      <c r="N74" s="85"/>
    </row>
    <row r="75" spans="1:14" x14ac:dyDescent="0.25">
      <c r="A75" s="21" t="s">
        <v>114</v>
      </c>
      <c r="B75" s="315">
        <v>2.9402974799999999</v>
      </c>
      <c r="C75" s="22">
        <f t="shared" si="9"/>
        <v>3.6316477402330211E-2</v>
      </c>
      <c r="D75" s="315">
        <v>6.2639818499999995</v>
      </c>
      <c r="E75" s="58">
        <f t="shared" si="10"/>
        <v>5.2354827351073392E-2</v>
      </c>
      <c r="F75" s="315">
        <v>1.9514700000000001E-3</v>
      </c>
      <c r="G75" s="315">
        <v>2.6649967799999996</v>
      </c>
      <c r="H75" s="315">
        <v>2.6669482499999999</v>
      </c>
      <c r="I75" s="58">
        <f t="shared" si="11"/>
        <v>3.1890456724659667E-5</v>
      </c>
      <c r="J75" s="58">
        <f t="shared" si="12"/>
        <v>4.3550740971650778E-2</v>
      </c>
      <c r="K75" s="58">
        <f t="shared" si="8"/>
        <v>-57.424074432782724</v>
      </c>
      <c r="L75" s="58">
        <f t="shared" si="13"/>
        <v>-9.2966521877235309</v>
      </c>
      <c r="N75" s="85"/>
    </row>
    <row r="76" spans="1:14" x14ac:dyDescent="0.25">
      <c r="A76" s="21" t="s">
        <v>195</v>
      </c>
      <c r="B76" s="315">
        <v>1.6352653899999998</v>
      </c>
      <c r="C76" s="22">
        <f t="shared" si="9"/>
        <v>2.019764292106515E-2</v>
      </c>
      <c r="D76" s="315">
        <v>4.4516007200000001</v>
      </c>
      <c r="E76" s="58">
        <f t="shared" si="10"/>
        <v>3.72068107335774E-2</v>
      </c>
      <c r="F76" s="315">
        <v>0</v>
      </c>
      <c r="G76" s="315">
        <v>2.5791118599999998</v>
      </c>
      <c r="H76" s="315">
        <v>2.5791118599999998</v>
      </c>
      <c r="I76" s="58">
        <f t="shared" si="11"/>
        <v>0</v>
      </c>
      <c r="J76" s="58">
        <f t="shared" si="12"/>
        <v>4.2147230118519112E-2</v>
      </c>
      <c r="K76" s="58">
        <f t="shared" si="8"/>
        <v>-42.063270669971494</v>
      </c>
      <c r="L76" s="58">
        <f t="shared" si="13"/>
        <v>57.71824413161464</v>
      </c>
      <c r="N76" s="85"/>
    </row>
    <row r="77" spans="1:14" x14ac:dyDescent="0.25">
      <c r="A77" s="21" t="s">
        <v>152</v>
      </c>
      <c r="B77" s="315">
        <v>4.6744344500000006</v>
      </c>
      <c r="C77" s="22">
        <f t="shared" si="9"/>
        <v>5.7735312235175217E-2</v>
      </c>
      <c r="D77" s="315">
        <v>6.6841690400000005</v>
      </c>
      <c r="E77" s="58">
        <f t="shared" si="10"/>
        <v>5.5866783214671992E-2</v>
      </c>
      <c r="F77" s="315">
        <v>0</v>
      </c>
      <c r="G77" s="315">
        <v>2.5090674100000001</v>
      </c>
      <c r="H77" s="315">
        <v>2.5090674100000001</v>
      </c>
      <c r="I77" s="58">
        <f t="shared" si="11"/>
        <v>0</v>
      </c>
      <c r="J77" s="58">
        <f t="shared" si="12"/>
        <v>4.1002580443388274E-2</v>
      </c>
      <c r="K77" s="58">
        <f t="shared" si="8"/>
        <v>-62.462538050952702</v>
      </c>
      <c r="L77" s="58">
        <f t="shared" si="13"/>
        <v>-46.323615469674628</v>
      </c>
      <c r="N77" s="85"/>
    </row>
    <row r="78" spans="1:14" x14ac:dyDescent="0.25">
      <c r="A78" s="21" t="s">
        <v>49</v>
      </c>
      <c r="B78" s="315">
        <v>4.0219341599999998</v>
      </c>
      <c r="C78" s="22">
        <f t="shared" si="9"/>
        <v>4.9676089589173106E-2</v>
      </c>
      <c r="D78" s="315">
        <v>2.2929671699999998</v>
      </c>
      <c r="E78" s="58">
        <f t="shared" si="10"/>
        <v>1.9164790572793463E-2</v>
      </c>
      <c r="F78" s="315">
        <v>2.492032</v>
      </c>
      <c r="G78" s="315">
        <v>0</v>
      </c>
      <c r="H78" s="315">
        <v>2.492032</v>
      </c>
      <c r="I78" s="58">
        <f t="shared" si="11"/>
        <v>4.0724191841261755E-2</v>
      </c>
      <c r="J78" s="58">
        <f t="shared" si="12"/>
        <v>0</v>
      </c>
      <c r="K78" s="58">
        <f t="shared" si="8"/>
        <v>8.6815386022295336</v>
      </c>
      <c r="L78" s="58">
        <f t="shared" si="13"/>
        <v>-38.038965809425385</v>
      </c>
      <c r="N78" s="85"/>
    </row>
    <row r="79" spans="1:14" x14ac:dyDescent="0.25">
      <c r="A79" s="21" t="s">
        <v>21</v>
      </c>
      <c r="B79" s="315">
        <v>12.13292884</v>
      </c>
      <c r="C79" s="22">
        <f t="shared" si="9"/>
        <v>0.14985736614716294</v>
      </c>
      <c r="D79" s="315">
        <v>6.9527520000000003</v>
      </c>
      <c r="E79" s="58">
        <f t="shared" si="10"/>
        <v>5.8111619620167046E-2</v>
      </c>
      <c r="F79" s="315">
        <v>2.134512</v>
      </c>
      <c r="G79" s="315">
        <v>0.20074</v>
      </c>
      <c r="H79" s="315">
        <v>2.3352520000000001</v>
      </c>
      <c r="I79" s="58">
        <f t="shared" si="11"/>
        <v>3.4881685377826328E-2</v>
      </c>
      <c r="J79" s="58">
        <f t="shared" si="12"/>
        <v>3.2804451428452303E-3</v>
      </c>
      <c r="K79" s="58">
        <f t="shared" si="8"/>
        <v>-66.412551461637065</v>
      </c>
      <c r="L79" s="58">
        <f t="shared" si="13"/>
        <v>-80.75277593072903</v>
      </c>
      <c r="N79" s="85"/>
    </row>
    <row r="80" spans="1:14" x14ac:dyDescent="0.25">
      <c r="A80" s="21" t="s">
        <v>117</v>
      </c>
      <c r="B80" s="315">
        <v>0.45505296999999995</v>
      </c>
      <c r="C80" s="22">
        <f t="shared" si="9"/>
        <v>5.6204928291365419E-3</v>
      </c>
      <c r="D80" s="315">
        <v>0.45034439000000004</v>
      </c>
      <c r="E80" s="58">
        <f t="shared" si="10"/>
        <v>3.7640119897496931E-3</v>
      </c>
      <c r="F80" s="315">
        <v>1.16547008</v>
      </c>
      <c r="G80" s="315">
        <v>1.10674761</v>
      </c>
      <c r="H80" s="315">
        <v>2.2722176899999997</v>
      </c>
      <c r="I80" s="58">
        <f t="shared" si="11"/>
        <v>1.9045833730534232E-2</v>
      </c>
      <c r="J80" s="58">
        <f t="shared" si="12"/>
        <v>1.8086205148849593E-2</v>
      </c>
      <c r="K80" s="58">
        <f t="shared" si="8"/>
        <v>404.55112586169878</v>
      </c>
      <c r="L80" s="58">
        <f t="shared" si="13"/>
        <v>399.33037246191361</v>
      </c>
      <c r="N80" s="85"/>
    </row>
    <row r="81" spans="1:14" x14ac:dyDescent="0.25">
      <c r="A81" s="21" t="s">
        <v>240</v>
      </c>
      <c r="B81" s="315">
        <v>0.85216293999999992</v>
      </c>
      <c r="C81" s="22">
        <f t="shared" si="9"/>
        <v>1.0525314654085027E-2</v>
      </c>
      <c r="D81" s="315">
        <v>1.70834485</v>
      </c>
      <c r="E81" s="58">
        <f t="shared" si="10"/>
        <v>1.4278473632206546E-2</v>
      </c>
      <c r="F81" s="315">
        <v>3.6159999999999998E-2</v>
      </c>
      <c r="G81" s="315">
        <v>2.21606558</v>
      </c>
      <c r="H81" s="315">
        <v>2.2522255800000002</v>
      </c>
      <c r="I81" s="58">
        <f t="shared" si="11"/>
        <v>5.9091808491224234E-4</v>
      </c>
      <c r="J81" s="58">
        <f t="shared" si="12"/>
        <v>3.6214414507011551E-2</v>
      </c>
      <c r="K81" s="58">
        <f t="shared" si="8"/>
        <v>31.836706154498028</v>
      </c>
      <c r="L81" s="58">
        <f t="shared" si="13"/>
        <v>164.29518044987975</v>
      </c>
      <c r="N81" s="85"/>
    </row>
    <row r="82" spans="1:14" x14ac:dyDescent="0.25">
      <c r="A82" s="21" t="s">
        <v>199</v>
      </c>
      <c r="B82" s="315">
        <v>0.12947427</v>
      </c>
      <c r="C82" s="22">
        <f t="shared" si="9"/>
        <v>1.5991747204565847E-3</v>
      </c>
      <c r="D82" s="315">
        <v>0.35400435999999996</v>
      </c>
      <c r="E82" s="58">
        <f t="shared" si="10"/>
        <v>2.9587948358003671E-3</v>
      </c>
      <c r="F82" s="315">
        <v>0</v>
      </c>
      <c r="G82" s="315">
        <v>2.0648792199999999</v>
      </c>
      <c r="H82" s="315">
        <v>2.0648792199999999</v>
      </c>
      <c r="I82" s="58">
        <f t="shared" si="11"/>
        <v>0</v>
      </c>
      <c r="J82" s="58">
        <f t="shared" si="12"/>
        <v>3.3743763115527785E-2</v>
      </c>
      <c r="K82" s="58">
        <f t="shared" si="8"/>
        <v>483.2920306405266</v>
      </c>
      <c r="L82" s="58">
        <f t="shared" si="13"/>
        <v>1494.8181982412414</v>
      </c>
      <c r="N82" s="85"/>
    </row>
    <row r="83" spans="1:14" x14ac:dyDescent="0.25">
      <c r="A83" s="21" t="s">
        <v>96</v>
      </c>
      <c r="B83" s="315">
        <v>5.6499999999999996E-3</v>
      </c>
      <c r="C83" s="22">
        <f t="shared" si="9"/>
        <v>6.9784808754509321E-5</v>
      </c>
      <c r="D83" s="315">
        <v>11.447634320000001</v>
      </c>
      <c r="E83" s="58">
        <f t="shared" si="10"/>
        <v>9.5680181193663991E-2</v>
      </c>
      <c r="F83" s="315">
        <v>1.731452</v>
      </c>
      <c r="G83" s="315">
        <v>0.28218735</v>
      </c>
      <c r="H83" s="315">
        <v>2.0136393500000001</v>
      </c>
      <c r="I83" s="58">
        <f t="shared" si="11"/>
        <v>2.8294975109443357E-2</v>
      </c>
      <c r="J83" s="58">
        <f t="shared" si="12"/>
        <v>4.6114382867384028E-3</v>
      </c>
      <c r="K83" s="58">
        <f t="shared" si="8"/>
        <v>-82.409995867163587</v>
      </c>
      <c r="L83" s="58">
        <f t="shared" si="13"/>
        <v>35539.634513274344</v>
      </c>
      <c r="N83" s="85"/>
    </row>
    <row r="84" spans="1:14" x14ac:dyDescent="0.25">
      <c r="A84" s="21" t="s">
        <v>200</v>
      </c>
      <c r="B84" s="315">
        <v>3.9162801200000001</v>
      </c>
      <c r="C84" s="22">
        <f t="shared" si="9"/>
        <v>4.8371125522705637E-2</v>
      </c>
      <c r="D84" s="315">
        <v>10.58712631</v>
      </c>
      <c r="E84" s="58">
        <f t="shared" si="10"/>
        <v>8.8487991085743137E-2</v>
      </c>
      <c r="F84" s="315">
        <v>0</v>
      </c>
      <c r="G84" s="315">
        <v>1.9007175900000002</v>
      </c>
      <c r="H84" s="315">
        <v>1.9007175900000002</v>
      </c>
      <c r="I84" s="58">
        <f t="shared" si="11"/>
        <v>0</v>
      </c>
      <c r="J84" s="58">
        <f t="shared" si="12"/>
        <v>3.1061072960227126E-2</v>
      </c>
      <c r="K84" s="58">
        <f t="shared" si="8"/>
        <v>-82.046897955636084</v>
      </c>
      <c r="L84" s="58">
        <f t="shared" si="13"/>
        <v>-51.466250325321461</v>
      </c>
      <c r="N84" s="85"/>
    </row>
    <row r="85" spans="1:14" x14ac:dyDescent="0.25">
      <c r="A85" s="21" t="s">
        <v>67</v>
      </c>
      <c r="B85" s="315">
        <v>2.6350000000000002E-3</v>
      </c>
      <c r="C85" s="22">
        <f t="shared" si="9"/>
        <v>3.2545658596129572E-5</v>
      </c>
      <c r="D85" s="315">
        <v>1.8736906499999999</v>
      </c>
      <c r="E85" s="58">
        <f t="shared" si="10"/>
        <v>1.5660446156955339E-2</v>
      </c>
      <c r="F85" s="315">
        <v>1.8622219899999999</v>
      </c>
      <c r="G85" s="315">
        <v>1.1E-4</v>
      </c>
      <c r="H85" s="315">
        <v>1.8623319899999999</v>
      </c>
      <c r="I85" s="58">
        <f t="shared" si="11"/>
        <v>3.0431987057861307E-2</v>
      </c>
      <c r="J85" s="58">
        <f t="shared" si="12"/>
        <v>1.7975937317573743E-6</v>
      </c>
      <c r="K85" s="58">
        <f t="shared" si="8"/>
        <v>-0.60621853452702545</v>
      </c>
      <c r="L85" s="58">
        <f t="shared" si="13"/>
        <v>70576.735863377602</v>
      </c>
      <c r="N85" s="85"/>
    </row>
    <row r="86" spans="1:14" x14ac:dyDescent="0.25">
      <c r="A86" s="21" t="s">
        <v>171</v>
      </c>
      <c r="B86" s="315">
        <v>0.62604300999999996</v>
      </c>
      <c r="C86" s="22">
        <f t="shared" si="9"/>
        <v>7.7324410132650189E-3</v>
      </c>
      <c r="D86" s="315">
        <v>32.745366449999999</v>
      </c>
      <c r="E86" s="58">
        <f t="shared" si="10"/>
        <v>0.27368821431648638</v>
      </c>
      <c r="F86" s="315">
        <v>7.4058789999999999E-2</v>
      </c>
      <c r="G86" s="315">
        <v>1.7767047</v>
      </c>
      <c r="H86" s="315">
        <v>1.8507634900000001</v>
      </c>
      <c r="I86" s="58">
        <f t="shared" si="11"/>
        <v>1.2102510607775974E-3</v>
      </c>
      <c r="J86" s="58">
        <f t="shared" si="12"/>
        <v>2.9034483926398784E-2</v>
      </c>
      <c r="K86" s="58">
        <f t="shared" ref="K86:K117" si="14">((H86/D86)-1)*100</f>
        <v>-94.348014114222863</v>
      </c>
      <c r="L86" s="58">
        <f t="shared" si="13"/>
        <v>195.62880831462363</v>
      </c>
      <c r="N86" s="85"/>
    </row>
    <row r="87" spans="1:14" x14ac:dyDescent="0.25">
      <c r="A87" s="21" t="s">
        <v>256</v>
      </c>
      <c r="B87" s="315">
        <v>0.82558407</v>
      </c>
      <c r="C87" s="22">
        <f t="shared" si="9"/>
        <v>1.0197031227560962E-2</v>
      </c>
      <c r="D87" s="315">
        <v>0.53727082999999998</v>
      </c>
      <c r="E87" s="58">
        <f t="shared" si="10"/>
        <v>4.4905496565923004E-3</v>
      </c>
      <c r="F87" s="315">
        <v>0.12264196000000001</v>
      </c>
      <c r="G87" s="315">
        <v>1.6863648500000001</v>
      </c>
      <c r="H87" s="315">
        <v>1.8090068100000001</v>
      </c>
      <c r="I87" s="58">
        <f t="shared" si="11"/>
        <v>2.0041856231494425E-3</v>
      </c>
      <c r="J87" s="58">
        <f t="shared" si="12"/>
        <v>2.7558171671054225E-2</v>
      </c>
      <c r="K87" s="58">
        <f t="shared" si="14"/>
        <v>236.70296412704931</v>
      </c>
      <c r="L87" s="58">
        <f t="shared" si="13"/>
        <v>119.11842485042135</v>
      </c>
      <c r="N87" s="85"/>
    </row>
    <row r="88" spans="1:14" x14ac:dyDescent="0.25">
      <c r="A88" s="21" t="s">
        <v>142</v>
      </c>
      <c r="B88" s="315">
        <v>0.49657165000000003</v>
      </c>
      <c r="C88" s="22">
        <f t="shared" si="9"/>
        <v>6.1333022350727679E-3</v>
      </c>
      <c r="D88" s="315">
        <v>0.8850603199999999</v>
      </c>
      <c r="E88" s="58">
        <f t="shared" si="10"/>
        <v>7.3974001455457223E-3</v>
      </c>
      <c r="F88" s="315">
        <v>0.55949881000000001</v>
      </c>
      <c r="G88" s="315">
        <v>1.1936796200000002</v>
      </c>
      <c r="H88" s="315">
        <v>1.75317843</v>
      </c>
      <c r="I88" s="58">
        <f t="shared" si="11"/>
        <v>9.1431959434700935E-3</v>
      </c>
      <c r="J88" s="58">
        <f t="shared" si="12"/>
        <v>1.9506827296713863E-2</v>
      </c>
      <c r="K88" s="58">
        <f t="shared" si="14"/>
        <v>98.085756460079494</v>
      </c>
      <c r="L88" s="58">
        <f t="shared" si="13"/>
        <v>253.05648842417804</v>
      </c>
      <c r="N88" s="85"/>
    </row>
    <row r="89" spans="1:14" x14ac:dyDescent="0.25">
      <c r="A89" s="21" t="s">
        <v>229</v>
      </c>
      <c r="B89" s="315">
        <v>6.3584886200000001</v>
      </c>
      <c r="C89" s="22">
        <f t="shared" si="9"/>
        <v>7.8535559701667937E-2</v>
      </c>
      <c r="D89" s="315">
        <v>1.9048826200000002</v>
      </c>
      <c r="E89" s="58">
        <f t="shared" si="10"/>
        <v>1.5921150967919927E-2</v>
      </c>
      <c r="F89" s="315">
        <v>0.18708219000000001</v>
      </c>
      <c r="G89" s="315">
        <v>1.5167533500000001</v>
      </c>
      <c r="H89" s="315">
        <v>1.70383554</v>
      </c>
      <c r="I89" s="58">
        <f t="shared" si="11"/>
        <v>3.0572524733403833E-3</v>
      </c>
      <c r="J89" s="58">
        <f t="shared" si="12"/>
        <v>2.478642104165454E-2</v>
      </c>
      <c r="K89" s="58">
        <f t="shared" si="14"/>
        <v>-10.554302815781902</v>
      </c>
      <c r="L89" s="58">
        <f t="shared" si="13"/>
        <v>-73.203765205449088</v>
      </c>
      <c r="N89" s="85"/>
    </row>
    <row r="90" spans="1:14" x14ac:dyDescent="0.25">
      <c r="A90" s="21" t="s">
        <v>8</v>
      </c>
      <c r="B90" s="315">
        <v>1.10891648</v>
      </c>
      <c r="C90" s="22">
        <f t="shared" si="9"/>
        <v>1.3696553005579409E-2</v>
      </c>
      <c r="D90" s="315">
        <v>1.7154400000000001</v>
      </c>
      <c r="E90" s="58">
        <f t="shared" si="10"/>
        <v>1.433777542492805E-2</v>
      </c>
      <c r="F90" s="315">
        <v>1.7028000000000001</v>
      </c>
      <c r="G90" s="315">
        <v>0</v>
      </c>
      <c r="H90" s="315">
        <v>1.7028000000000001</v>
      </c>
      <c r="I90" s="58">
        <f t="shared" si="11"/>
        <v>2.7826750967604157E-2</v>
      </c>
      <c r="J90" s="58">
        <f t="shared" si="12"/>
        <v>0</v>
      </c>
      <c r="K90" s="58">
        <f t="shared" si="14"/>
        <v>-0.73683719628783173</v>
      </c>
      <c r="L90" s="58">
        <f t="shared" si="13"/>
        <v>53.555297509871977</v>
      </c>
      <c r="N90" s="85"/>
    </row>
    <row r="91" spans="1:14" x14ac:dyDescent="0.25">
      <c r="A91" s="21" t="s">
        <v>51</v>
      </c>
      <c r="B91" s="315">
        <v>2.5312716000000002</v>
      </c>
      <c r="C91" s="22">
        <f t="shared" si="9"/>
        <v>3.1264478674640855E-2</v>
      </c>
      <c r="D91" s="315">
        <v>1.3825456</v>
      </c>
      <c r="E91" s="58">
        <f t="shared" si="10"/>
        <v>1.1555419208787488E-2</v>
      </c>
      <c r="F91" s="315">
        <v>1.3982079299999999</v>
      </c>
      <c r="G91" s="315">
        <v>0.26006400000000002</v>
      </c>
      <c r="H91" s="315">
        <v>1.6582719299999999</v>
      </c>
      <c r="I91" s="58">
        <f t="shared" si="11"/>
        <v>2.2849180096922304E-2</v>
      </c>
      <c r="J91" s="58">
        <f t="shared" si="12"/>
        <v>4.2499037841431803E-3</v>
      </c>
      <c r="K91" s="58">
        <f t="shared" si="14"/>
        <v>19.943380529365527</v>
      </c>
      <c r="L91" s="58">
        <f t="shared" si="13"/>
        <v>-34.488581549289307</v>
      </c>
      <c r="N91" s="85"/>
    </row>
    <row r="92" spans="1:14" x14ac:dyDescent="0.25">
      <c r="A92" s="21" t="s">
        <v>103</v>
      </c>
      <c r="B92" s="315">
        <v>0.49700069000000002</v>
      </c>
      <c r="C92" s="22">
        <f t="shared" si="9"/>
        <v>6.13860143407242E-3</v>
      </c>
      <c r="D92" s="315">
        <v>0.88279459999999998</v>
      </c>
      <c r="E92" s="58">
        <f t="shared" si="10"/>
        <v>7.3784630888513673E-3</v>
      </c>
      <c r="F92" s="315">
        <v>0.13520568999999999</v>
      </c>
      <c r="G92" s="315">
        <v>1.5180169399999999</v>
      </c>
      <c r="H92" s="315">
        <v>1.6532226299999999</v>
      </c>
      <c r="I92" s="58">
        <f t="shared" si="11"/>
        <v>2.209499098563006E-3</v>
      </c>
      <c r="J92" s="58">
        <f t="shared" si="12"/>
        <v>2.4807070327686455E-2</v>
      </c>
      <c r="K92" s="58">
        <f t="shared" si="14"/>
        <v>87.271493278277859</v>
      </c>
      <c r="L92" s="58">
        <f t="shared" si="13"/>
        <v>232.63990639530095</v>
      </c>
      <c r="N92" s="85"/>
    </row>
    <row r="93" spans="1:14" x14ac:dyDescent="0.25">
      <c r="A93" s="21" t="s">
        <v>3</v>
      </c>
      <c r="B93" s="315">
        <v>0.41358965000000003</v>
      </c>
      <c r="C93" s="22">
        <f t="shared" si="9"/>
        <v>5.1083671908131768E-3</v>
      </c>
      <c r="D93" s="315">
        <v>0.67728999999999995</v>
      </c>
      <c r="E93" s="58">
        <f t="shared" si="10"/>
        <v>5.6608403194221418E-3</v>
      </c>
      <c r="F93" s="315">
        <v>1.6469642</v>
      </c>
      <c r="G93" s="315">
        <v>0</v>
      </c>
      <c r="H93" s="315">
        <v>1.6469642</v>
      </c>
      <c r="I93" s="58">
        <f t="shared" si="11"/>
        <v>2.6914295657716351E-2</v>
      </c>
      <c r="J93" s="58">
        <f t="shared" si="12"/>
        <v>0</v>
      </c>
      <c r="K93" s="58">
        <f t="shared" si="14"/>
        <v>143.1697205037724</v>
      </c>
      <c r="L93" s="58">
        <f t="shared" si="13"/>
        <v>298.21214094695063</v>
      </c>
      <c r="N93" s="85"/>
    </row>
    <row r="94" spans="1:14" x14ac:dyDescent="0.25">
      <c r="A94" s="21" t="s">
        <v>105</v>
      </c>
      <c r="B94" s="315">
        <v>4.9304068499999998</v>
      </c>
      <c r="C94" s="22">
        <f t="shared" si="9"/>
        <v>6.0896902497198702E-2</v>
      </c>
      <c r="D94" s="315">
        <v>0.94773533999999993</v>
      </c>
      <c r="E94" s="58">
        <f t="shared" si="10"/>
        <v>7.9212426358181171E-3</v>
      </c>
      <c r="F94" s="315">
        <v>0.31937518999999998</v>
      </c>
      <c r="G94" s="315">
        <v>1.11572392</v>
      </c>
      <c r="H94" s="315">
        <v>1.4350991100000001</v>
      </c>
      <c r="I94" s="58">
        <f t="shared" si="11"/>
        <v>5.2191530874801861E-3</v>
      </c>
      <c r="J94" s="58">
        <f t="shared" si="12"/>
        <v>1.8232893863306964E-2</v>
      </c>
      <c r="K94" s="58">
        <f t="shared" si="14"/>
        <v>51.424036799134257</v>
      </c>
      <c r="L94" s="58">
        <f t="shared" si="13"/>
        <v>-70.892886659039107</v>
      </c>
      <c r="N94" s="85"/>
    </row>
    <row r="95" spans="1:14" x14ac:dyDescent="0.25">
      <c r="A95" s="21" t="s">
        <v>99</v>
      </c>
      <c r="B95" s="315">
        <v>0.44808571000000003</v>
      </c>
      <c r="C95" s="22">
        <f t="shared" si="9"/>
        <v>5.5344381553944291E-3</v>
      </c>
      <c r="D95" s="315">
        <v>2.7961724500000003</v>
      </c>
      <c r="E95" s="58">
        <f t="shared" si="10"/>
        <v>2.337061782252417E-2</v>
      </c>
      <c r="F95" s="315">
        <v>1.07218565</v>
      </c>
      <c r="G95" s="315">
        <v>0.33735025000000002</v>
      </c>
      <c r="H95" s="315">
        <v>1.4095358999999998</v>
      </c>
      <c r="I95" s="58">
        <f t="shared" si="11"/>
        <v>1.7521401852001871E-2</v>
      </c>
      <c r="J95" s="58">
        <f t="shared" si="12"/>
        <v>5.5128972255162109E-3</v>
      </c>
      <c r="K95" s="58">
        <f t="shared" si="14"/>
        <v>-49.590523288361567</v>
      </c>
      <c r="L95" s="58">
        <f t="shared" si="13"/>
        <v>214.56836684213826</v>
      </c>
      <c r="N95" s="85"/>
    </row>
    <row r="96" spans="1:14" x14ac:dyDescent="0.25">
      <c r="A96" s="21" t="s">
        <v>204</v>
      </c>
      <c r="B96" s="315">
        <v>0.65428032999999997</v>
      </c>
      <c r="C96" s="22">
        <f t="shared" si="9"/>
        <v>8.0812084426349108E-3</v>
      </c>
      <c r="D96" s="315">
        <v>3.0161850499999998</v>
      </c>
      <c r="E96" s="58">
        <f t="shared" si="10"/>
        <v>2.5209499537684435E-2</v>
      </c>
      <c r="F96" s="315">
        <v>0</v>
      </c>
      <c r="G96" s="315">
        <v>1.38701958</v>
      </c>
      <c r="H96" s="315">
        <v>1.38701958</v>
      </c>
      <c r="I96" s="58">
        <f t="shared" si="11"/>
        <v>0</v>
      </c>
      <c r="J96" s="58">
        <f t="shared" si="12"/>
        <v>2.2666342753024964E-2</v>
      </c>
      <c r="K96" s="58">
        <f t="shared" si="14"/>
        <v>-54.014108650263346</v>
      </c>
      <c r="L96" s="58">
        <f t="shared" si="13"/>
        <v>111.99163667353412</v>
      </c>
      <c r="N96" s="85"/>
    </row>
    <row r="97" spans="1:14" x14ac:dyDescent="0.25">
      <c r="A97" s="21" t="s">
        <v>122</v>
      </c>
      <c r="B97" s="315">
        <v>0.22965247</v>
      </c>
      <c r="C97" s="22">
        <f t="shared" si="9"/>
        <v>2.836505079460299E-3</v>
      </c>
      <c r="D97" s="315">
        <v>0.75332507999999998</v>
      </c>
      <c r="E97" s="58">
        <f t="shared" si="10"/>
        <v>6.2963471873140175E-3</v>
      </c>
      <c r="F97" s="315">
        <v>0.50489399000000001</v>
      </c>
      <c r="G97" s="315">
        <v>0.77777361</v>
      </c>
      <c r="H97" s="315">
        <v>1.2826676000000001</v>
      </c>
      <c r="I97" s="58">
        <f t="shared" si="11"/>
        <v>8.2508570147815513E-3</v>
      </c>
      <c r="J97" s="58">
        <f t="shared" si="12"/>
        <v>1.2710190600566405E-2</v>
      </c>
      <c r="K97" s="58">
        <f t="shared" si="14"/>
        <v>70.267476027746227</v>
      </c>
      <c r="L97" s="58">
        <f t="shared" si="13"/>
        <v>458.52549724372665</v>
      </c>
      <c r="N97" s="85"/>
    </row>
    <row r="98" spans="1:14" x14ac:dyDescent="0.25">
      <c r="A98" s="21" t="s">
        <v>36</v>
      </c>
      <c r="B98" s="315">
        <v>0.85008373999999998</v>
      </c>
      <c r="C98" s="22">
        <f t="shared" si="9"/>
        <v>1.0499633844463367E-2</v>
      </c>
      <c r="D98" s="315">
        <v>0.14920673000000001</v>
      </c>
      <c r="E98" s="58">
        <f t="shared" si="10"/>
        <v>1.2470809743435358E-3</v>
      </c>
      <c r="F98" s="315">
        <v>0.31785047</v>
      </c>
      <c r="G98" s="315">
        <v>0.92491243999999995</v>
      </c>
      <c r="H98" s="315">
        <v>1.2427629099999999</v>
      </c>
      <c r="I98" s="58">
        <f t="shared" si="11"/>
        <v>5.1942364773466853E-3</v>
      </c>
      <c r="J98" s="58">
        <f t="shared" si="12"/>
        <v>1.511469822334926E-2</v>
      </c>
      <c r="K98" s="58">
        <f t="shared" si="14"/>
        <v>732.91344163899305</v>
      </c>
      <c r="L98" s="58">
        <f t="shared" si="13"/>
        <v>46.192998586233401</v>
      </c>
      <c r="N98" s="85"/>
    </row>
    <row r="99" spans="1:14" x14ac:dyDescent="0.25">
      <c r="A99" s="21" t="s">
        <v>224</v>
      </c>
      <c r="B99" s="315">
        <v>0.10992652999999999</v>
      </c>
      <c r="C99" s="22">
        <f t="shared" si="9"/>
        <v>1.3577348447958992E-3</v>
      </c>
      <c r="D99" s="315">
        <v>0.301956</v>
      </c>
      <c r="E99" s="58">
        <f t="shared" si="10"/>
        <v>2.5237707621424093E-3</v>
      </c>
      <c r="F99" s="315">
        <v>0</v>
      </c>
      <c r="G99" s="315">
        <v>1.2277210000000001</v>
      </c>
      <c r="H99" s="315">
        <v>1.2277210000000001</v>
      </c>
      <c r="I99" s="58">
        <f t="shared" si="11"/>
        <v>0</v>
      </c>
      <c r="J99" s="58">
        <f t="shared" si="12"/>
        <v>2.0063123399517234E-2</v>
      </c>
      <c r="K99" s="58">
        <f t="shared" si="14"/>
        <v>306.58937063678155</v>
      </c>
      <c r="L99" s="58">
        <f t="shared" si="13"/>
        <v>1016.8559582477498</v>
      </c>
      <c r="N99" s="85"/>
    </row>
    <row r="100" spans="1:14" x14ac:dyDescent="0.25">
      <c r="A100" s="21" t="s">
        <v>95</v>
      </c>
      <c r="B100" s="315">
        <v>9.3556E-2</v>
      </c>
      <c r="C100" s="22">
        <f t="shared" si="9"/>
        <v>1.1555376226259956E-3</v>
      </c>
      <c r="D100" s="315">
        <v>0.33510645999999999</v>
      </c>
      <c r="E100" s="58">
        <f t="shared" si="10"/>
        <v>2.8008447785539772E-3</v>
      </c>
      <c r="F100" s="315">
        <v>0</v>
      </c>
      <c r="G100" s="315">
        <v>1.17829121</v>
      </c>
      <c r="H100" s="315">
        <v>1.17829121</v>
      </c>
      <c r="I100" s="58">
        <f t="shared" si="11"/>
        <v>0</v>
      </c>
      <c r="J100" s="58">
        <f t="shared" si="12"/>
        <v>1.9255353575280111E-2</v>
      </c>
      <c r="K100" s="58">
        <f t="shared" si="14"/>
        <v>251.61697867597064</v>
      </c>
      <c r="L100" s="58">
        <f t="shared" ref="L100:L116" si="15">((H100/B100)-1)*100</f>
        <v>1159.4501795715935</v>
      </c>
      <c r="N100" s="85"/>
    </row>
    <row r="101" spans="1:14" x14ac:dyDescent="0.25">
      <c r="A101" s="21" t="s">
        <v>40</v>
      </c>
      <c r="B101" s="315">
        <v>0.66998438000000005</v>
      </c>
      <c r="C101" s="22">
        <f t="shared" si="9"/>
        <v>8.2751737746563723E-3</v>
      </c>
      <c r="D101" s="315">
        <v>0.53199265000000007</v>
      </c>
      <c r="E101" s="58">
        <f t="shared" si="10"/>
        <v>4.4464342346059033E-3</v>
      </c>
      <c r="F101" s="315">
        <v>1.1020721599999999</v>
      </c>
      <c r="G101" s="315">
        <v>0</v>
      </c>
      <c r="H101" s="315">
        <v>1.1020721599999999</v>
      </c>
      <c r="I101" s="58">
        <f t="shared" si="11"/>
        <v>1.8009800061457363E-2</v>
      </c>
      <c r="J101" s="58">
        <f t="shared" si="12"/>
        <v>0</v>
      </c>
      <c r="K101" s="58">
        <f t="shared" si="14"/>
        <v>107.15928312167465</v>
      </c>
      <c r="L101" s="58">
        <f t="shared" si="15"/>
        <v>64.492216967804495</v>
      </c>
      <c r="N101" s="85"/>
    </row>
    <row r="102" spans="1:14" x14ac:dyDescent="0.25">
      <c r="A102" s="21" t="s">
        <v>4</v>
      </c>
      <c r="B102" s="315">
        <v>1.9476893700000002</v>
      </c>
      <c r="C102" s="22">
        <f t="shared" si="9"/>
        <v>2.4056483220998365E-2</v>
      </c>
      <c r="D102" s="315">
        <v>0.81595914000000003</v>
      </c>
      <c r="E102" s="58">
        <f t="shared" si="10"/>
        <v>6.819847330852391E-3</v>
      </c>
      <c r="F102" s="315">
        <v>1.09844421</v>
      </c>
      <c r="G102" s="315">
        <v>0</v>
      </c>
      <c r="H102" s="315">
        <v>1.09844421</v>
      </c>
      <c r="I102" s="58">
        <f t="shared" si="11"/>
        <v>1.7950512968919828E-2</v>
      </c>
      <c r="J102" s="58">
        <f t="shared" si="12"/>
        <v>0</v>
      </c>
      <c r="K102" s="58">
        <f t="shared" si="14"/>
        <v>34.620001928037716</v>
      </c>
      <c r="L102" s="58">
        <f t="shared" si="15"/>
        <v>-43.602700362840721</v>
      </c>
      <c r="N102" s="85"/>
    </row>
    <row r="103" spans="1:14" x14ac:dyDescent="0.25">
      <c r="A103" s="21" t="s">
        <v>128</v>
      </c>
      <c r="B103" s="315">
        <v>0.18475072000000001</v>
      </c>
      <c r="C103" s="22">
        <f t="shared" si="9"/>
        <v>2.2819103827359118E-3</v>
      </c>
      <c r="D103" s="315">
        <v>1.4456281200000001</v>
      </c>
      <c r="E103" s="58">
        <f t="shared" si="10"/>
        <v>1.2082667614443489E-2</v>
      </c>
      <c r="F103" s="315">
        <v>0.25758576</v>
      </c>
      <c r="G103" s="315">
        <v>0.74382482999999999</v>
      </c>
      <c r="H103" s="315">
        <v>1.0014105899999999</v>
      </c>
      <c r="I103" s="58">
        <f t="shared" si="11"/>
        <v>4.2094049778723585E-3</v>
      </c>
      <c r="J103" s="58">
        <f t="shared" si="12"/>
        <v>1.2155407744849951E-2</v>
      </c>
      <c r="K103" s="58">
        <f t="shared" si="14"/>
        <v>-30.728340425475409</v>
      </c>
      <c r="L103" s="58">
        <f t="shared" si="15"/>
        <v>442.03338963983458</v>
      </c>
      <c r="N103" s="85"/>
    </row>
    <row r="104" spans="1:14" x14ac:dyDescent="0.25">
      <c r="A104" s="21" t="s">
        <v>202</v>
      </c>
      <c r="B104" s="315">
        <v>1.1036019799999999</v>
      </c>
      <c r="C104" s="22">
        <f t="shared" si="9"/>
        <v>1.3630912055822619E-2</v>
      </c>
      <c r="D104" s="315">
        <v>5.6006744500000005</v>
      </c>
      <c r="E104" s="58">
        <f t="shared" si="10"/>
        <v>4.6810854645007949E-2</v>
      </c>
      <c r="F104" s="315">
        <v>0</v>
      </c>
      <c r="G104" s="315">
        <v>0.95750217000000004</v>
      </c>
      <c r="H104" s="315">
        <v>0.95750217000000004</v>
      </c>
      <c r="I104" s="58">
        <f t="shared" si="11"/>
        <v>0</v>
      </c>
      <c r="J104" s="58">
        <f t="shared" si="12"/>
        <v>1.5647271808509854E-2</v>
      </c>
      <c r="K104" s="58">
        <f t="shared" si="14"/>
        <v>-82.90380598715214</v>
      </c>
      <c r="L104" s="58">
        <f t="shared" si="15"/>
        <v>-13.238451239458616</v>
      </c>
      <c r="N104" s="85"/>
    </row>
    <row r="105" spans="1:14" x14ac:dyDescent="0.25">
      <c r="A105" s="21" t="s">
        <v>182</v>
      </c>
      <c r="B105" s="315">
        <v>9.0498460000000003E-2</v>
      </c>
      <c r="C105" s="22">
        <f t="shared" si="9"/>
        <v>1.1177730484385154E-3</v>
      </c>
      <c r="D105" s="315">
        <v>0.24591960000000002</v>
      </c>
      <c r="E105" s="58">
        <f t="shared" si="10"/>
        <v>2.0554143528121859E-3</v>
      </c>
      <c r="F105" s="315">
        <v>0</v>
      </c>
      <c r="G105" s="315">
        <v>0.92970506000000008</v>
      </c>
      <c r="H105" s="315">
        <v>0.92970506000000008</v>
      </c>
      <c r="I105" s="58">
        <f t="shared" si="11"/>
        <v>0</v>
      </c>
      <c r="J105" s="58">
        <f t="shared" si="12"/>
        <v>1.5193018074901034E-2</v>
      </c>
      <c r="K105" s="58">
        <f t="shared" si="14"/>
        <v>278.05244478276643</v>
      </c>
      <c r="L105" s="58">
        <f t="shared" si="15"/>
        <v>927.31589023724825</v>
      </c>
      <c r="N105" s="85"/>
    </row>
    <row r="106" spans="1:14" x14ac:dyDescent="0.25">
      <c r="A106" s="21" t="s">
        <v>238</v>
      </c>
      <c r="B106" s="315">
        <v>1.5719844700000001</v>
      </c>
      <c r="C106" s="22">
        <f t="shared" si="9"/>
        <v>1.9416041699824547E-2</v>
      </c>
      <c r="D106" s="315">
        <v>0.45885438000000001</v>
      </c>
      <c r="E106" s="58">
        <f t="shared" si="10"/>
        <v>3.8351391206830885E-3</v>
      </c>
      <c r="F106" s="315">
        <v>1.9700410000000002E-2</v>
      </c>
      <c r="G106" s="315">
        <v>0.80061698000000003</v>
      </c>
      <c r="H106" s="315">
        <v>0.82031739000000004</v>
      </c>
      <c r="I106" s="58">
        <f t="shared" si="11"/>
        <v>3.219393957186391E-4</v>
      </c>
      <c r="J106" s="58">
        <f t="shared" si="12"/>
        <v>1.3083491498059265E-2</v>
      </c>
      <c r="K106" s="58">
        <f t="shared" si="14"/>
        <v>78.77510289865819</v>
      </c>
      <c r="L106" s="58">
        <f t="shared" si="15"/>
        <v>-47.816444395280818</v>
      </c>
      <c r="N106" s="85"/>
    </row>
    <row r="107" spans="1:14" x14ac:dyDescent="0.25">
      <c r="A107" s="21" t="s">
        <v>237</v>
      </c>
      <c r="B107" s="315">
        <v>8.6185869999999998E-2</v>
      </c>
      <c r="C107" s="22">
        <f t="shared" si="9"/>
        <v>1.0645069832373455E-3</v>
      </c>
      <c r="D107" s="315">
        <v>0.52977635999999995</v>
      </c>
      <c r="E107" s="58">
        <f t="shared" si="10"/>
        <v>4.4279103175370958E-3</v>
      </c>
      <c r="F107" s="315">
        <v>0.41271036999999999</v>
      </c>
      <c r="G107" s="315">
        <v>0.39861299</v>
      </c>
      <c r="H107" s="315">
        <v>0.81132335999999994</v>
      </c>
      <c r="I107" s="58">
        <f t="shared" si="11"/>
        <v>6.7444143103933341E-3</v>
      </c>
      <c r="J107" s="58">
        <f t="shared" si="12"/>
        <v>6.5140382929187723E-3</v>
      </c>
      <c r="K107" s="58">
        <f t="shared" si="14"/>
        <v>53.144500445433238</v>
      </c>
      <c r="L107" s="58">
        <f t="shared" si="15"/>
        <v>841.36470398221888</v>
      </c>
      <c r="N107" s="85"/>
    </row>
    <row r="108" spans="1:14" x14ac:dyDescent="0.25">
      <c r="A108" s="21" t="s">
        <v>135</v>
      </c>
      <c r="B108" s="315">
        <v>0.63713366000000005</v>
      </c>
      <c r="C108" s="22">
        <f t="shared" si="9"/>
        <v>7.8694248874620464E-3</v>
      </c>
      <c r="D108" s="315">
        <v>1.0123337800000001</v>
      </c>
      <c r="E108" s="58">
        <f t="shared" si="10"/>
        <v>8.461161213862636E-3</v>
      </c>
      <c r="F108" s="315">
        <v>0.60489013999999997</v>
      </c>
      <c r="G108" s="315">
        <v>0.11503294999999999</v>
      </c>
      <c r="H108" s="315">
        <v>0.71992308999999999</v>
      </c>
      <c r="I108" s="58">
        <f t="shared" si="11"/>
        <v>9.8849702187803687E-3</v>
      </c>
      <c r="J108" s="58">
        <f t="shared" si="12"/>
        <v>1.8798409987778131E-3</v>
      </c>
      <c r="K108" s="58">
        <f t="shared" si="14"/>
        <v>-28.884810106800952</v>
      </c>
      <c r="L108" s="58">
        <f t="shared" si="15"/>
        <v>12.99404429519544</v>
      </c>
      <c r="N108" s="85"/>
    </row>
    <row r="109" spans="1:14" x14ac:dyDescent="0.25">
      <c r="A109" s="21" t="s">
        <v>127</v>
      </c>
      <c r="B109" s="315">
        <v>1.6858619999999998E-2</v>
      </c>
      <c r="C109" s="22">
        <f t="shared" si="9"/>
        <v>2.0822576505574264E-4</v>
      </c>
      <c r="D109" s="315">
        <v>0.77125204000000003</v>
      </c>
      <c r="E109" s="58">
        <f t="shared" si="10"/>
        <v>6.4461820556461474E-3</v>
      </c>
      <c r="F109" s="315">
        <v>0.71432638000000004</v>
      </c>
      <c r="G109" s="315">
        <v>0</v>
      </c>
      <c r="H109" s="315">
        <v>0.71432638000000004</v>
      </c>
      <c r="I109" s="58">
        <f t="shared" si="11"/>
        <v>1.1673351119244876E-2</v>
      </c>
      <c r="J109" s="58">
        <f t="shared" si="12"/>
        <v>0</v>
      </c>
      <c r="K109" s="58">
        <f t="shared" si="14"/>
        <v>-7.3809412549495468</v>
      </c>
      <c r="L109" s="58">
        <f t="shared" si="15"/>
        <v>4137.1580829273107</v>
      </c>
      <c r="N109" s="85"/>
    </row>
    <row r="110" spans="1:14" x14ac:dyDescent="0.25">
      <c r="A110" s="21" t="s">
        <v>210</v>
      </c>
      <c r="B110" s="315">
        <v>0.76586992000000009</v>
      </c>
      <c r="C110" s="22">
        <f t="shared" si="9"/>
        <v>9.4594842297400627E-3</v>
      </c>
      <c r="D110" s="315">
        <v>4.9061559199999998</v>
      </c>
      <c r="E110" s="58">
        <f t="shared" si="10"/>
        <v>4.1006016987269314E-2</v>
      </c>
      <c r="F110" s="315">
        <v>0</v>
      </c>
      <c r="G110" s="315">
        <v>0.69689081000000008</v>
      </c>
      <c r="H110" s="315">
        <v>0.69689081000000008</v>
      </c>
      <c r="I110" s="58">
        <f t="shared" si="11"/>
        <v>0</v>
      </c>
      <c r="J110" s="58">
        <f t="shared" si="12"/>
        <v>1.1388423197957451E-2</v>
      </c>
      <c r="K110" s="58">
        <f t="shared" si="14"/>
        <v>-85.79558372453846</v>
      </c>
      <c r="L110" s="58">
        <f t="shared" si="15"/>
        <v>-9.0066352259924205</v>
      </c>
      <c r="N110" s="85"/>
    </row>
    <row r="111" spans="1:14" x14ac:dyDescent="0.25">
      <c r="A111" s="21" t="s">
        <v>251</v>
      </c>
      <c r="B111" s="315">
        <v>0.18063634000000001</v>
      </c>
      <c r="C111" s="22">
        <f t="shared" si="9"/>
        <v>2.2310924674361987E-3</v>
      </c>
      <c r="D111" s="315">
        <v>5.4839480000000003E-2</v>
      </c>
      <c r="E111" s="58">
        <f t="shared" si="10"/>
        <v>4.5835246272666686E-4</v>
      </c>
      <c r="F111" s="315">
        <v>2.0669999999999998E-3</v>
      </c>
      <c r="G111" s="315">
        <v>0.66692196999999998</v>
      </c>
      <c r="H111" s="315">
        <v>0.66898897000000002</v>
      </c>
      <c r="I111" s="58">
        <f t="shared" si="11"/>
        <v>3.3778420395840841E-5</v>
      </c>
      <c r="J111" s="58">
        <f t="shared" si="12"/>
        <v>1.0898679571302541E-2</v>
      </c>
      <c r="K111" s="58">
        <f t="shared" si="14"/>
        <v>1119.9039268789566</v>
      </c>
      <c r="L111" s="58">
        <f t="shared" si="15"/>
        <v>270.35126486730189</v>
      </c>
      <c r="N111" s="85"/>
    </row>
    <row r="112" spans="1:14" x14ac:dyDescent="0.25">
      <c r="A112" s="21" t="s">
        <v>147</v>
      </c>
      <c r="B112" s="315">
        <v>1.31374473</v>
      </c>
      <c r="C112" s="22">
        <f t="shared" si="9"/>
        <v>1.6226446855804336E-2</v>
      </c>
      <c r="D112" s="315">
        <v>1.6083002399999999</v>
      </c>
      <c r="E112" s="58">
        <f t="shared" si="10"/>
        <v>1.3442293322400017E-2</v>
      </c>
      <c r="F112" s="315">
        <v>0.43076668000000001</v>
      </c>
      <c r="G112" s="315">
        <v>0.20077876</v>
      </c>
      <c r="H112" s="315">
        <v>0.6315454399999999</v>
      </c>
      <c r="I112" s="58">
        <f t="shared" si="11"/>
        <v>7.0394862165266796E-3</v>
      </c>
      <c r="J112" s="58">
        <f t="shared" si="12"/>
        <v>3.2810785495092569E-3</v>
      </c>
      <c r="K112" s="58">
        <f t="shared" si="14"/>
        <v>-60.732118027912499</v>
      </c>
      <c r="L112" s="58">
        <f t="shared" si="15"/>
        <v>-51.927842176767491</v>
      </c>
      <c r="N112" s="85"/>
    </row>
    <row r="113" spans="1:14" x14ac:dyDescent="0.25">
      <c r="A113" s="21" t="s">
        <v>214</v>
      </c>
      <c r="B113" s="315">
        <v>1.72088091</v>
      </c>
      <c r="C113" s="22">
        <f t="shared" si="9"/>
        <v>2.1255105344006365E-2</v>
      </c>
      <c r="D113" s="315">
        <v>0.60443504000000003</v>
      </c>
      <c r="E113" s="58">
        <f t="shared" si="10"/>
        <v>5.0519131316032057E-3</v>
      </c>
      <c r="F113" s="315">
        <v>0</v>
      </c>
      <c r="G113" s="315">
        <v>0.56896857999999995</v>
      </c>
      <c r="H113" s="315">
        <v>0.56896857999999995</v>
      </c>
      <c r="I113" s="58">
        <f t="shared" si="11"/>
        <v>0</v>
      </c>
      <c r="J113" s="58">
        <f t="shared" si="12"/>
        <v>9.2979486634081274E-3</v>
      </c>
      <c r="K113" s="58">
        <f t="shared" si="14"/>
        <v>-5.8677041622206545</v>
      </c>
      <c r="L113" s="58">
        <f t="shared" si="15"/>
        <v>-66.937364654710478</v>
      </c>
      <c r="N113" s="85"/>
    </row>
    <row r="114" spans="1:14" x14ac:dyDescent="0.25">
      <c r="A114" s="21" t="s">
        <v>113</v>
      </c>
      <c r="B114" s="315">
        <v>0.13896645000000002</v>
      </c>
      <c r="C114" s="22">
        <f t="shared" si="9"/>
        <v>1.7164154223970058E-3</v>
      </c>
      <c r="D114" s="315">
        <v>0.13679694000000001</v>
      </c>
      <c r="E114" s="58">
        <f t="shared" si="10"/>
        <v>1.1433590242371386E-3</v>
      </c>
      <c r="F114" s="315">
        <v>0</v>
      </c>
      <c r="G114" s="315">
        <v>0.53271886000000002</v>
      </c>
      <c r="H114" s="315">
        <v>0.53271886000000002</v>
      </c>
      <c r="I114" s="58">
        <f t="shared" si="11"/>
        <v>0</v>
      </c>
      <c r="J114" s="58">
        <f t="shared" si="12"/>
        <v>8.7055643956812211E-3</v>
      </c>
      <c r="K114" s="58">
        <f t="shared" si="14"/>
        <v>289.4230821244978</v>
      </c>
      <c r="L114" s="58">
        <f t="shared" si="15"/>
        <v>283.34350485314974</v>
      </c>
      <c r="N114" s="85"/>
    </row>
    <row r="115" spans="1:14" x14ac:dyDescent="0.25">
      <c r="A115" s="21" t="s">
        <v>60</v>
      </c>
      <c r="B115" s="315">
        <v>1.0523199999999999</v>
      </c>
      <c r="C115" s="22">
        <f t="shared" si="9"/>
        <v>1.2997513265229247E-2</v>
      </c>
      <c r="D115" s="315">
        <v>2.5962046000000001</v>
      </c>
      <c r="E115" s="58">
        <f t="shared" si="10"/>
        <v>2.1699271622420579E-2</v>
      </c>
      <c r="F115" s="315">
        <v>0.53151400000000004</v>
      </c>
      <c r="G115" s="315">
        <v>0</v>
      </c>
      <c r="H115" s="315">
        <v>0.53151400000000004</v>
      </c>
      <c r="I115" s="58">
        <f t="shared" si="11"/>
        <v>8.685874861284448E-3</v>
      </c>
      <c r="J115" s="58">
        <f t="shared" si="12"/>
        <v>0</v>
      </c>
      <c r="K115" s="58">
        <f t="shared" si="14"/>
        <v>-79.527268382468776</v>
      </c>
      <c r="L115" s="58">
        <f t="shared" si="15"/>
        <v>-49.491219400942676</v>
      </c>
      <c r="N115" s="85"/>
    </row>
    <row r="116" spans="1:14" x14ac:dyDescent="0.25">
      <c r="A116" s="21" t="s">
        <v>203</v>
      </c>
      <c r="B116" s="315">
        <v>0.53265737000000002</v>
      </c>
      <c r="C116" s="22">
        <f t="shared" si="9"/>
        <v>6.5790075570141427E-3</v>
      </c>
      <c r="D116" s="315">
        <v>0.14620279</v>
      </c>
      <c r="E116" s="58">
        <f t="shared" si="10"/>
        <v>1.2219738198467544E-3</v>
      </c>
      <c r="F116" s="315">
        <v>0</v>
      </c>
      <c r="G116" s="315">
        <v>0.51640556000000004</v>
      </c>
      <c r="H116" s="315">
        <v>0.51640556000000004</v>
      </c>
      <c r="I116" s="58">
        <f t="shared" si="11"/>
        <v>0</v>
      </c>
      <c r="J116" s="58">
        <f t="shared" si="12"/>
        <v>8.4389763427332436E-3</v>
      </c>
      <c r="K116" s="58">
        <f t="shared" si="14"/>
        <v>253.2118367918971</v>
      </c>
      <c r="L116" s="58">
        <f t="shared" si="15"/>
        <v>-3.0510814109264928</v>
      </c>
      <c r="N116" s="85"/>
    </row>
    <row r="117" spans="1:14" x14ac:dyDescent="0.25">
      <c r="A117" s="21" t="s">
        <v>94</v>
      </c>
      <c r="B117" s="315">
        <v>0</v>
      </c>
      <c r="C117" s="22">
        <f t="shared" si="9"/>
        <v>0</v>
      </c>
      <c r="D117" s="315">
        <v>4.0799999999999996E-5</v>
      </c>
      <c r="E117" s="58">
        <f t="shared" si="10"/>
        <v>3.4100944208894767E-7</v>
      </c>
      <c r="F117" s="315">
        <v>0</v>
      </c>
      <c r="G117" s="315">
        <v>0.51147991999999998</v>
      </c>
      <c r="H117" s="315">
        <v>0.51147991999999998</v>
      </c>
      <c r="I117" s="58">
        <f t="shared" si="11"/>
        <v>0</v>
      </c>
      <c r="J117" s="58">
        <f t="shared" si="12"/>
        <v>8.3584827101069389E-3</v>
      </c>
      <c r="K117" s="58">
        <f t="shared" si="14"/>
        <v>1253527.2549019607</v>
      </c>
      <c r="L117" s="225" t="s">
        <v>314</v>
      </c>
      <c r="N117" s="85"/>
    </row>
    <row r="118" spans="1:14" x14ac:dyDescent="0.25">
      <c r="A118" s="21" t="s">
        <v>106</v>
      </c>
      <c r="B118" s="315">
        <v>3.3788347999999999</v>
      </c>
      <c r="C118" s="22">
        <f t="shared" si="9"/>
        <v>4.1732980589571811E-2</v>
      </c>
      <c r="D118" s="315">
        <v>4.5895459499999998</v>
      </c>
      <c r="E118" s="58">
        <f t="shared" si="10"/>
        <v>3.8359767251252189E-2</v>
      </c>
      <c r="F118" s="315">
        <v>0.49260999999999999</v>
      </c>
      <c r="G118" s="315">
        <v>5.7631999999999996E-3</v>
      </c>
      <c r="H118" s="315">
        <v>0.49837320000000002</v>
      </c>
      <c r="I118" s="58">
        <f t="shared" si="11"/>
        <v>8.0501149836454556E-3</v>
      </c>
      <c r="J118" s="58">
        <f t="shared" si="12"/>
        <v>9.4180838135128178E-5</v>
      </c>
      <c r="K118" s="58">
        <f t="shared" ref="K118:K123" si="16">((H118/D118)-1)*100</f>
        <v>-89.141121901176305</v>
      </c>
      <c r="L118" s="58">
        <f t="shared" ref="L118:L157" si="17">((H118/B118)-1)*100</f>
        <v>-85.250145997075677</v>
      </c>
      <c r="N118" s="85"/>
    </row>
    <row r="119" spans="1:14" x14ac:dyDescent="0.25">
      <c r="A119" s="21" t="s">
        <v>132</v>
      </c>
      <c r="B119" s="315">
        <v>0.28721503999999998</v>
      </c>
      <c r="C119" s="22">
        <f t="shared" si="9"/>
        <v>3.5474772810298659E-3</v>
      </c>
      <c r="D119" s="315">
        <v>2.2399269500000001</v>
      </c>
      <c r="E119" s="58">
        <f t="shared" si="10"/>
        <v>1.8721476459301428E-2</v>
      </c>
      <c r="F119" s="315">
        <v>1.924905E-2</v>
      </c>
      <c r="G119" s="315">
        <v>0.46444834000000002</v>
      </c>
      <c r="H119" s="315">
        <v>0.48369739</v>
      </c>
      <c r="I119" s="58">
        <f t="shared" si="11"/>
        <v>3.145633783844026E-4</v>
      </c>
      <c r="J119" s="58">
        <f t="shared" si="12"/>
        <v>7.5899038609919802E-3</v>
      </c>
      <c r="K119" s="58">
        <f t="shared" si="16"/>
        <v>-78.405662291799288</v>
      </c>
      <c r="L119" s="58">
        <f t="shared" si="17"/>
        <v>68.409492065596595</v>
      </c>
      <c r="N119" s="85"/>
    </row>
    <row r="120" spans="1:14" x14ac:dyDescent="0.25">
      <c r="A120" s="21" t="s">
        <v>169</v>
      </c>
      <c r="B120" s="315">
        <v>0.23804307999999999</v>
      </c>
      <c r="C120" s="22">
        <f t="shared" si="9"/>
        <v>2.9401399669264357E-3</v>
      </c>
      <c r="D120" s="315">
        <v>2.24732954</v>
      </c>
      <c r="E120" s="58">
        <f t="shared" si="10"/>
        <v>1.8783347858465967E-2</v>
      </c>
      <c r="F120" s="315">
        <v>1.0822999999999999E-2</v>
      </c>
      <c r="G120" s="315">
        <v>0.47228242999999998</v>
      </c>
      <c r="H120" s="315">
        <v>0.48310543</v>
      </c>
      <c r="I120" s="58">
        <f t="shared" si="11"/>
        <v>1.7686688144372782E-4</v>
      </c>
      <c r="J120" s="58">
        <f t="shared" si="12"/>
        <v>7.7179266889740089E-3</v>
      </c>
      <c r="K120" s="58">
        <f t="shared" si="16"/>
        <v>-78.503133545781637</v>
      </c>
      <c r="L120" s="58">
        <f t="shared" si="17"/>
        <v>102.94873936263973</v>
      </c>
      <c r="N120" s="85"/>
    </row>
    <row r="121" spans="1:14" x14ac:dyDescent="0.25">
      <c r="A121" s="21" t="s">
        <v>205</v>
      </c>
      <c r="B121" s="315">
        <v>0.59052400000000005</v>
      </c>
      <c r="C121" s="22">
        <f t="shared" si="9"/>
        <v>7.2937352929111268E-3</v>
      </c>
      <c r="D121" s="315">
        <v>0.26012849999999998</v>
      </c>
      <c r="E121" s="58">
        <f t="shared" si="10"/>
        <v>2.17417339844203E-3</v>
      </c>
      <c r="F121" s="315">
        <v>0</v>
      </c>
      <c r="G121" s="315">
        <v>0.48248721999999999</v>
      </c>
      <c r="H121" s="315">
        <v>0.48248721999999999</v>
      </c>
      <c r="I121" s="58">
        <f t="shared" si="11"/>
        <v>0</v>
      </c>
      <c r="J121" s="58">
        <f t="shared" si="12"/>
        <v>7.8846909302276481E-3</v>
      </c>
      <c r="K121" s="58">
        <f t="shared" si="16"/>
        <v>85.480337602377304</v>
      </c>
      <c r="L121" s="58">
        <f t="shared" si="17"/>
        <v>-18.295070141095039</v>
      </c>
      <c r="N121" s="85"/>
    </row>
    <row r="122" spans="1:14" x14ac:dyDescent="0.25">
      <c r="A122" s="21" t="s">
        <v>157</v>
      </c>
      <c r="B122" s="315">
        <v>65.941180889999998</v>
      </c>
      <c r="C122" s="22">
        <f t="shared" si="9"/>
        <v>0.8144588845053371</v>
      </c>
      <c r="D122" s="315">
        <v>54.858895420000003</v>
      </c>
      <c r="E122" s="58">
        <f t="shared" si="10"/>
        <v>0.45851473825466005</v>
      </c>
      <c r="F122" s="315">
        <v>9.9562910000000004E-2</v>
      </c>
      <c r="G122" s="315">
        <v>0.37654909000000003</v>
      </c>
      <c r="H122" s="315">
        <v>0.47611199999999998</v>
      </c>
      <c r="I122" s="58">
        <f t="shared" si="11"/>
        <v>1.6270332993774874E-3</v>
      </c>
      <c r="J122" s="58">
        <f t="shared" si="12"/>
        <v>6.1534753080267589E-3</v>
      </c>
      <c r="K122" s="58">
        <f t="shared" si="16"/>
        <v>-99.13211522697479</v>
      </c>
      <c r="L122" s="58">
        <f t="shared" si="17"/>
        <v>-99.277974713867749</v>
      </c>
      <c r="N122" s="85"/>
    </row>
    <row r="123" spans="1:14" x14ac:dyDescent="0.25">
      <c r="A123" s="21" t="s">
        <v>248</v>
      </c>
      <c r="B123" s="315">
        <v>1.7040740000000001</v>
      </c>
      <c r="C123" s="22">
        <f t="shared" si="9"/>
        <v>2.1047518264341897E-2</v>
      </c>
      <c r="D123" s="315">
        <v>0.10024305</v>
      </c>
      <c r="E123" s="58">
        <f t="shared" si="10"/>
        <v>8.3783888612241409E-4</v>
      </c>
      <c r="F123" s="315">
        <v>0</v>
      </c>
      <c r="G123" s="315">
        <v>0.419269</v>
      </c>
      <c r="H123" s="315">
        <v>0.419269</v>
      </c>
      <c r="I123" s="58">
        <f t="shared" si="11"/>
        <v>0</v>
      </c>
      <c r="J123" s="58">
        <f t="shared" si="12"/>
        <v>6.8515938756380235E-3</v>
      </c>
      <c r="K123" s="58">
        <f t="shared" si="16"/>
        <v>318.25243745077591</v>
      </c>
      <c r="L123" s="58">
        <f t="shared" si="17"/>
        <v>-75.396080217173662</v>
      </c>
      <c r="N123" s="85"/>
    </row>
    <row r="124" spans="1:14" x14ac:dyDescent="0.25">
      <c r="A124" s="21" t="s">
        <v>90</v>
      </c>
      <c r="B124" s="315">
        <v>0.25359999999999999</v>
      </c>
      <c r="C124" s="22">
        <f t="shared" si="9"/>
        <v>3.1322880531227545E-3</v>
      </c>
      <c r="D124" s="315">
        <v>0</v>
      </c>
      <c r="E124" s="58">
        <f t="shared" si="10"/>
        <v>0</v>
      </c>
      <c r="F124" s="315">
        <v>0</v>
      </c>
      <c r="G124" s="315">
        <v>0.4074141</v>
      </c>
      <c r="H124" s="315">
        <v>0.4074141</v>
      </c>
      <c r="I124" s="58">
        <f t="shared" si="11"/>
        <v>0</v>
      </c>
      <c r="J124" s="58">
        <f t="shared" si="12"/>
        <v>6.6578639308142919E-3</v>
      </c>
      <c r="K124" s="225" t="s">
        <v>314</v>
      </c>
      <c r="L124" s="58">
        <f t="shared" si="17"/>
        <v>60.652247634069397</v>
      </c>
      <c r="N124" s="85"/>
    </row>
    <row r="125" spans="1:14" x14ac:dyDescent="0.25">
      <c r="A125" s="21" t="s">
        <v>181</v>
      </c>
      <c r="B125" s="315">
        <v>0.12139309</v>
      </c>
      <c r="C125" s="22">
        <f t="shared" si="9"/>
        <v>1.4993616937644138E-3</v>
      </c>
      <c r="D125" s="315">
        <v>7.9680933200000004</v>
      </c>
      <c r="E125" s="58">
        <f t="shared" si="10"/>
        <v>6.6597918077594881E-2</v>
      </c>
      <c r="F125" s="315">
        <v>0</v>
      </c>
      <c r="G125" s="315">
        <v>0.39010753000000004</v>
      </c>
      <c r="H125" s="315">
        <v>0.39010753000000004</v>
      </c>
      <c r="I125" s="58">
        <f t="shared" si="11"/>
        <v>0</v>
      </c>
      <c r="J125" s="58">
        <f t="shared" si="12"/>
        <v>6.3750440967213808E-3</v>
      </c>
      <c r="K125" s="58">
        <f t="shared" ref="K125:K149" si="18">((H125/D125)-1)*100</f>
        <v>-95.104129503342719</v>
      </c>
      <c r="L125" s="58">
        <f t="shared" si="17"/>
        <v>221.35892578399648</v>
      </c>
      <c r="N125" s="85"/>
    </row>
    <row r="126" spans="1:14" x14ac:dyDescent="0.25">
      <c r="A126" s="21" t="s">
        <v>146</v>
      </c>
      <c r="B126" s="315">
        <v>0.12040806</v>
      </c>
      <c r="C126" s="22">
        <f t="shared" si="9"/>
        <v>1.4871952990445103E-3</v>
      </c>
      <c r="D126" s="315">
        <v>4.2164599999999997E-2</v>
      </c>
      <c r="E126" s="58">
        <f t="shared" si="10"/>
        <v>3.5241487063489318E-4</v>
      </c>
      <c r="F126" s="315">
        <v>6.4999999999999994E-5</v>
      </c>
      <c r="G126" s="315">
        <v>0.37984033</v>
      </c>
      <c r="H126" s="315">
        <v>0.37990533000000004</v>
      </c>
      <c r="I126" s="58">
        <f t="shared" si="11"/>
        <v>1.0622144778566301E-6</v>
      </c>
      <c r="J126" s="58">
        <f t="shared" si="12"/>
        <v>6.2072599661513869E-3</v>
      </c>
      <c r="K126" s="58">
        <f t="shared" si="18"/>
        <v>801.00541686628139</v>
      </c>
      <c r="L126" s="58">
        <f t="shared" si="17"/>
        <v>215.51486669580098</v>
      </c>
      <c r="N126" s="85"/>
    </row>
    <row r="127" spans="1:14" x14ac:dyDescent="0.25">
      <c r="A127" s="21" t="s">
        <v>148</v>
      </c>
      <c r="B127" s="315">
        <v>1.26442524</v>
      </c>
      <c r="C127" s="22">
        <f t="shared" si="9"/>
        <v>1.5617287355358328E-2</v>
      </c>
      <c r="D127" s="315">
        <v>0.57629682999999998</v>
      </c>
      <c r="E127" s="58">
        <f t="shared" si="10"/>
        <v>4.8167318744100273E-3</v>
      </c>
      <c r="F127" s="315">
        <v>0.27613172999999996</v>
      </c>
      <c r="G127" s="315">
        <v>9.7412230000000002E-2</v>
      </c>
      <c r="H127" s="315">
        <v>0.37354396000000001</v>
      </c>
      <c r="I127" s="58">
        <f t="shared" si="11"/>
        <v>4.5124787907938153E-3</v>
      </c>
      <c r="J127" s="58">
        <f t="shared" si="12"/>
        <v>1.591887400404615E-3</v>
      </c>
      <c r="K127" s="58">
        <f t="shared" si="18"/>
        <v>-35.182020695827873</v>
      </c>
      <c r="L127" s="58">
        <f t="shared" si="17"/>
        <v>-70.457410356661327</v>
      </c>
      <c r="N127" s="85"/>
    </row>
    <row r="128" spans="1:14" x14ac:dyDescent="0.25">
      <c r="A128" s="21" t="s">
        <v>228</v>
      </c>
      <c r="B128" s="315">
        <v>0.11356173</v>
      </c>
      <c r="C128" s="22">
        <f t="shared" si="9"/>
        <v>1.4026342672356148E-3</v>
      </c>
      <c r="D128" s="315">
        <v>0.1152112</v>
      </c>
      <c r="E128" s="58">
        <f t="shared" si="10"/>
        <v>9.6294379986270023E-4</v>
      </c>
      <c r="F128" s="315">
        <v>1.8377599999999999E-3</v>
      </c>
      <c r="G128" s="315">
        <v>0.36376833000000003</v>
      </c>
      <c r="H128" s="315">
        <v>0.36560609000000005</v>
      </c>
      <c r="I128" s="58">
        <f t="shared" si="11"/>
        <v>3.0032235058858476E-5</v>
      </c>
      <c r="J128" s="58">
        <f t="shared" si="12"/>
        <v>5.9446151801804377E-3</v>
      </c>
      <c r="K128" s="58">
        <f t="shared" si="18"/>
        <v>217.33554550252063</v>
      </c>
      <c r="L128" s="58">
        <f t="shared" si="17"/>
        <v>221.94480482113127</v>
      </c>
      <c r="N128" s="85"/>
    </row>
    <row r="129" spans="1:14" x14ac:dyDescent="0.25">
      <c r="A129" s="21" t="s">
        <v>235</v>
      </c>
      <c r="B129" s="315">
        <v>0.12455249</v>
      </c>
      <c r="C129" s="22">
        <f t="shared" si="9"/>
        <v>1.5383843707164485E-3</v>
      </c>
      <c r="D129" s="315">
        <v>0.10743013</v>
      </c>
      <c r="E129" s="58">
        <f t="shared" si="10"/>
        <v>8.9790903663831186E-4</v>
      </c>
      <c r="F129" s="315">
        <v>8.9198799999999998E-3</v>
      </c>
      <c r="G129" s="315">
        <v>0.32229033000000001</v>
      </c>
      <c r="H129" s="315">
        <v>0.33121021</v>
      </c>
      <c r="I129" s="58">
        <f t="shared" si="11"/>
        <v>1.4576654887298152E-4</v>
      </c>
      <c r="J129" s="58">
        <f t="shared" si="12"/>
        <v>5.2667916092183249E-3</v>
      </c>
      <c r="K129" s="58">
        <f t="shared" si="18"/>
        <v>208.30290347782321</v>
      </c>
      <c r="L129" s="58">
        <f t="shared" si="17"/>
        <v>165.92018353065444</v>
      </c>
      <c r="N129" s="85"/>
    </row>
    <row r="130" spans="1:14" x14ac:dyDescent="0.25">
      <c r="A130" s="21" t="s">
        <v>116</v>
      </c>
      <c r="B130" s="315">
        <v>0.88103918000000003</v>
      </c>
      <c r="C130" s="22">
        <f t="shared" si="9"/>
        <v>1.0881973571952162E-2</v>
      </c>
      <c r="D130" s="315">
        <v>0.41405810999999998</v>
      </c>
      <c r="E130" s="58">
        <f t="shared" si="10"/>
        <v>3.4607285559682382E-3</v>
      </c>
      <c r="F130" s="315">
        <v>3.572956E-2</v>
      </c>
      <c r="G130" s="315">
        <v>0.28695763000000002</v>
      </c>
      <c r="H130" s="315">
        <v>0.32268719000000001</v>
      </c>
      <c r="I130" s="58">
        <f t="shared" si="11"/>
        <v>5.8388393722226377E-4</v>
      </c>
      <c r="J130" s="58">
        <f t="shared" si="12"/>
        <v>4.6893930633450168E-3</v>
      </c>
      <c r="K130" s="58">
        <f t="shared" si="18"/>
        <v>-22.067173131809923</v>
      </c>
      <c r="L130" s="58">
        <f t="shared" si="17"/>
        <v>-63.374251982755183</v>
      </c>
      <c r="N130" s="85"/>
    </row>
    <row r="131" spans="1:14" x14ac:dyDescent="0.25">
      <c r="A131" s="21" t="s">
        <v>174</v>
      </c>
      <c r="B131" s="315">
        <v>1.0356615300000001</v>
      </c>
      <c r="C131" s="22">
        <f t="shared" si="9"/>
        <v>1.2791759611584517E-2</v>
      </c>
      <c r="D131" s="315">
        <v>0.39479350000000002</v>
      </c>
      <c r="E131" s="58">
        <f t="shared" si="10"/>
        <v>3.2997135091995828E-3</v>
      </c>
      <c r="F131" s="315">
        <v>3.4125500000000003E-2</v>
      </c>
      <c r="G131" s="315">
        <v>0.23460616000000001</v>
      </c>
      <c r="H131" s="315">
        <v>0.26873165999999998</v>
      </c>
      <c r="I131" s="58">
        <f t="shared" si="11"/>
        <v>5.576707717553298E-4</v>
      </c>
      <c r="J131" s="58">
        <f t="shared" si="12"/>
        <v>3.833877842251524E-3</v>
      </c>
      <c r="K131" s="58">
        <f t="shared" si="18"/>
        <v>-31.931082958559355</v>
      </c>
      <c r="L131" s="58">
        <f t="shared" si="17"/>
        <v>-74.052173203729993</v>
      </c>
      <c r="N131" s="85"/>
    </row>
    <row r="132" spans="1:14" x14ac:dyDescent="0.25">
      <c r="A132" s="21" t="s">
        <v>107</v>
      </c>
      <c r="B132" s="315">
        <v>0.47311849</v>
      </c>
      <c r="C132" s="22">
        <f t="shared" ref="C132:C195" si="19">(B132/$B$267)*100</f>
        <v>5.843625370419863E-3</v>
      </c>
      <c r="D132" s="315">
        <v>0.15054536999999998</v>
      </c>
      <c r="E132" s="58">
        <f t="shared" ref="E132:E195" si="20">(D132/$D$267)*100</f>
        <v>1.2582694272738773E-3</v>
      </c>
      <c r="F132" s="315">
        <v>7.045172999999999E-2</v>
      </c>
      <c r="G132" s="315">
        <v>0.18142570999999999</v>
      </c>
      <c r="H132" s="315">
        <v>0.25187744000000001</v>
      </c>
      <c r="I132" s="58">
        <f t="shared" ref="I132:I195" si="21">(F132/$H$267)*100</f>
        <v>1.1513053476314814E-3</v>
      </c>
      <c r="J132" s="58">
        <f t="shared" ref="J132:J195" si="22">(G132/$H$267)*100</f>
        <v>2.9648156279602832E-3</v>
      </c>
      <c r="K132" s="58">
        <f t="shared" si="18"/>
        <v>67.309987680125943</v>
      </c>
      <c r="L132" s="58">
        <f t="shared" si="17"/>
        <v>-46.762292042316922</v>
      </c>
      <c r="N132" s="85"/>
    </row>
    <row r="133" spans="1:14" x14ac:dyDescent="0.25">
      <c r="A133" s="21" t="s">
        <v>221</v>
      </c>
      <c r="B133" s="315">
        <v>0.46793856</v>
      </c>
      <c r="C133" s="22">
        <f t="shared" si="19"/>
        <v>5.7796465342407942E-3</v>
      </c>
      <c r="D133" s="315">
        <v>0.20807422</v>
      </c>
      <c r="E133" s="58">
        <f t="shared" si="20"/>
        <v>1.7390998449826707E-3</v>
      </c>
      <c r="F133" s="315">
        <v>0</v>
      </c>
      <c r="G133" s="315">
        <v>0.24008289999999999</v>
      </c>
      <c r="H133" s="315">
        <v>0.24008289999999999</v>
      </c>
      <c r="I133" s="58">
        <f t="shared" si="21"/>
        <v>0</v>
      </c>
      <c r="J133" s="58">
        <f t="shared" si="22"/>
        <v>3.9233774194739317E-3</v>
      </c>
      <c r="K133" s="58">
        <f t="shared" si="18"/>
        <v>15.383299286187402</v>
      </c>
      <c r="L133" s="58">
        <f t="shared" si="17"/>
        <v>-48.69349942009481</v>
      </c>
      <c r="N133" s="85"/>
    </row>
    <row r="134" spans="1:14" x14ac:dyDescent="0.25">
      <c r="A134" s="21" t="s">
        <v>119</v>
      </c>
      <c r="B134" s="315">
        <v>0.24720179</v>
      </c>
      <c r="C134" s="22">
        <f t="shared" si="19"/>
        <v>3.0532618829951109E-3</v>
      </c>
      <c r="D134" s="315">
        <v>0.17599960999999997</v>
      </c>
      <c r="E134" s="58">
        <f t="shared" si="20"/>
        <v>1.4710178630875583E-3</v>
      </c>
      <c r="F134" s="315">
        <v>2.6054150000000002E-2</v>
      </c>
      <c r="G134" s="315">
        <v>0.21226982999999999</v>
      </c>
      <c r="H134" s="315">
        <v>0.23832398000000002</v>
      </c>
      <c r="I134" s="58">
        <f t="shared" si="21"/>
        <v>4.2577069751151275E-4</v>
      </c>
      <c r="J134" s="58">
        <f t="shared" si="22"/>
        <v>3.4688628713563947E-3</v>
      </c>
      <c r="K134" s="58">
        <f t="shared" si="18"/>
        <v>35.411652332638724</v>
      </c>
      <c r="L134" s="58">
        <f t="shared" si="17"/>
        <v>-3.5913210822623887</v>
      </c>
      <c r="N134" s="85"/>
    </row>
    <row r="135" spans="1:14" x14ac:dyDescent="0.25">
      <c r="A135" s="21" t="s">
        <v>163</v>
      </c>
      <c r="B135" s="315">
        <v>0.24839021999999999</v>
      </c>
      <c r="C135" s="22">
        <f t="shared" si="19"/>
        <v>3.0679405308301762E-3</v>
      </c>
      <c r="D135" s="315">
        <v>4.3173540000000003E-2</v>
      </c>
      <c r="E135" s="58">
        <f t="shared" si="20"/>
        <v>3.6084766638247223E-4</v>
      </c>
      <c r="F135" s="315">
        <v>0</v>
      </c>
      <c r="G135" s="315">
        <v>0.23018015</v>
      </c>
      <c r="H135" s="315">
        <v>0.23018015</v>
      </c>
      <c r="I135" s="58">
        <f t="shared" si="21"/>
        <v>0</v>
      </c>
      <c r="J135" s="58">
        <f t="shared" si="22"/>
        <v>3.7615490437724747E-3</v>
      </c>
      <c r="K135" s="58">
        <f t="shared" si="18"/>
        <v>433.15097626926115</v>
      </c>
      <c r="L135" s="58">
        <f t="shared" si="17"/>
        <v>-7.3312346999813371</v>
      </c>
      <c r="N135" s="85"/>
    </row>
    <row r="136" spans="1:14" x14ac:dyDescent="0.25">
      <c r="A136" s="21" t="s">
        <v>27</v>
      </c>
      <c r="B136" s="315">
        <v>0.83910682999999997</v>
      </c>
      <c r="C136" s="22">
        <f t="shared" si="19"/>
        <v>1.0364054806398683E-2</v>
      </c>
      <c r="D136" s="315">
        <v>8.0606800000000006E-3</v>
      </c>
      <c r="E136" s="58">
        <f t="shared" si="20"/>
        <v>6.737176445239066E-5</v>
      </c>
      <c r="F136" s="315">
        <v>5.0900000000000001E-4</v>
      </c>
      <c r="G136" s="315">
        <v>0.22942185000000001</v>
      </c>
      <c r="H136" s="315">
        <v>0.22993084999999999</v>
      </c>
      <c r="I136" s="58">
        <f t="shared" si="21"/>
        <v>8.3179564496773067E-6</v>
      </c>
      <c r="J136" s="58">
        <f t="shared" si="22"/>
        <v>3.749157086256187E-3</v>
      </c>
      <c r="K136" s="58">
        <f t="shared" si="18"/>
        <v>2752.4994169226416</v>
      </c>
      <c r="L136" s="58">
        <f t="shared" si="17"/>
        <v>-72.598143433059647</v>
      </c>
      <c r="N136" s="85"/>
    </row>
    <row r="137" spans="1:14" x14ac:dyDescent="0.25">
      <c r="A137" s="21" t="s">
        <v>187</v>
      </c>
      <c r="B137" s="315">
        <v>1.6943E-2</v>
      </c>
      <c r="C137" s="22">
        <f t="shared" si="19"/>
        <v>2.0926796720843388E-4</v>
      </c>
      <c r="D137" s="315">
        <v>3.5098560000000001E-2</v>
      </c>
      <c r="E137" s="58">
        <f t="shared" si="20"/>
        <v>2.9335638146385924E-4</v>
      </c>
      <c r="F137" s="315">
        <v>0</v>
      </c>
      <c r="G137" s="315">
        <v>0.20172204000000002</v>
      </c>
      <c r="H137" s="315">
        <v>0.20172204000000002</v>
      </c>
      <c r="I137" s="58">
        <f t="shared" si="21"/>
        <v>0</v>
      </c>
      <c r="J137" s="58">
        <f t="shared" si="22"/>
        <v>3.2964934060119126E-3</v>
      </c>
      <c r="K137" s="58">
        <f t="shared" si="18"/>
        <v>474.73024534339874</v>
      </c>
      <c r="L137" s="58">
        <f t="shared" si="17"/>
        <v>1090.5922209762145</v>
      </c>
      <c r="N137" s="85"/>
    </row>
    <row r="138" spans="1:14" x14ac:dyDescent="0.25">
      <c r="A138" s="21" t="s">
        <v>180</v>
      </c>
      <c r="B138" s="315">
        <v>1.2894236200000002</v>
      </c>
      <c r="C138" s="22">
        <f t="shared" si="19"/>
        <v>1.5926049685884444E-2</v>
      </c>
      <c r="D138" s="315">
        <v>0.44185555999999998</v>
      </c>
      <c r="E138" s="58">
        <f t="shared" si="20"/>
        <v>3.6930617156740089E-3</v>
      </c>
      <c r="F138" s="315">
        <v>0</v>
      </c>
      <c r="G138" s="315">
        <v>0.19849382000000002</v>
      </c>
      <c r="H138" s="315">
        <v>0.19849382000000002</v>
      </c>
      <c r="I138" s="58">
        <f t="shared" si="21"/>
        <v>0</v>
      </c>
      <c r="J138" s="58">
        <f t="shared" si="22"/>
        <v>3.2437386056779691E-3</v>
      </c>
      <c r="K138" s="58">
        <f t="shared" si="18"/>
        <v>-55.077215730860097</v>
      </c>
      <c r="L138" s="58">
        <f t="shared" si="17"/>
        <v>-84.606004037680023</v>
      </c>
      <c r="N138" s="85"/>
    </row>
    <row r="139" spans="1:14" x14ac:dyDescent="0.25">
      <c r="A139" s="21" t="s">
        <v>134</v>
      </c>
      <c r="B139" s="315">
        <v>0.33890919000000003</v>
      </c>
      <c r="C139" s="22">
        <f t="shared" si="19"/>
        <v>4.1859669043001176E-3</v>
      </c>
      <c r="D139" s="315">
        <v>1.1373596699999999</v>
      </c>
      <c r="E139" s="58">
        <f t="shared" si="20"/>
        <v>9.5061369245384719E-3</v>
      </c>
      <c r="F139" s="315">
        <v>0.16907649999999999</v>
      </c>
      <c r="G139" s="315">
        <v>2.4705889999999998E-2</v>
      </c>
      <c r="H139" s="315">
        <v>0.19378239000000003</v>
      </c>
      <c r="I139" s="58">
        <f t="shared" si="21"/>
        <v>2.7630077871588698E-3</v>
      </c>
      <c r="J139" s="58">
        <f t="shared" si="22"/>
        <v>4.0373775455897448E-4</v>
      </c>
      <c r="K139" s="58">
        <f t="shared" si="18"/>
        <v>-82.962083577308491</v>
      </c>
      <c r="L139" s="58">
        <f t="shared" si="17"/>
        <v>-42.821736406734786</v>
      </c>
      <c r="N139" s="85"/>
    </row>
    <row r="140" spans="1:14" x14ac:dyDescent="0.25">
      <c r="A140" s="21" t="s">
        <v>206</v>
      </c>
      <c r="B140" s="315">
        <v>0.70246525999999998</v>
      </c>
      <c r="C140" s="22">
        <f t="shared" si="19"/>
        <v>8.6763546594312672E-3</v>
      </c>
      <c r="D140" s="315">
        <v>0.48613165999999997</v>
      </c>
      <c r="E140" s="58">
        <f t="shared" si="20"/>
        <v>4.0631246607444604E-3</v>
      </c>
      <c r="F140" s="315">
        <v>0</v>
      </c>
      <c r="G140" s="315">
        <v>0.19364764000000001</v>
      </c>
      <c r="H140" s="315">
        <v>0.19364764000000001</v>
      </c>
      <c r="I140" s="58">
        <f t="shared" si="21"/>
        <v>0</v>
      </c>
      <c r="J140" s="58">
        <f t="shared" si="22"/>
        <v>3.1645434893964419E-3</v>
      </c>
      <c r="K140" s="58">
        <f t="shared" si="18"/>
        <v>-60.165597936986856</v>
      </c>
      <c r="L140" s="58">
        <f t="shared" si="17"/>
        <v>-72.433136408767027</v>
      </c>
      <c r="N140" s="85"/>
    </row>
    <row r="141" spans="1:14" x14ac:dyDescent="0.25">
      <c r="A141" s="21" t="s">
        <v>173</v>
      </c>
      <c r="B141" s="315">
        <v>2.5039789999999999E-2</v>
      </c>
      <c r="C141" s="22">
        <f t="shared" si="19"/>
        <v>3.0927379759346457E-4</v>
      </c>
      <c r="D141" s="315">
        <v>3.5831889999999998E-2</v>
      </c>
      <c r="E141" s="58">
        <f t="shared" si="20"/>
        <v>2.9948560828167996E-4</v>
      </c>
      <c r="F141" s="315">
        <v>4.9699999999999996E-3</v>
      </c>
      <c r="G141" s="315">
        <v>0.18774404</v>
      </c>
      <c r="H141" s="315">
        <v>0.19271404</v>
      </c>
      <c r="I141" s="58">
        <f t="shared" si="21"/>
        <v>8.1218553153037732E-5</v>
      </c>
      <c r="J141" s="58">
        <f t="shared" si="22"/>
        <v>3.0680682679891436E-3</v>
      </c>
      <c r="K141" s="58">
        <f t="shared" si="18"/>
        <v>437.828286478888</v>
      </c>
      <c r="L141" s="58">
        <f t="shared" si="17"/>
        <v>669.63121495827249</v>
      </c>
      <c r="N141" s="85"/>
    </row>
    <row r="142" spans="1:14" x14ac:dyDescent="0.25">
      <c r="A142" s="21" t="s">
        <v>231</v>
      </c>
      <c r="B142" s="315">
        <v>5.8E-4</v>
      </c>
      <c r="C142" s="22">
        <f t="shared" si="19"/>
        <v>7.1637502792239662E-6</v>
      </c>
      <c r="D142" s="315">
        <v>0.11213297</v>
      </c>
      <c r="E142" s="58">
        <f t="shared" si="20"/>
        <v>9.3721572400678218E-4</v>
      </c>
      <c r="F142" s="315">
        <v>5.9999999999999995E-4</v>
      </c>
      <c r="G142" s="315">
        <v>0.18369301999999998</v>
      </c>
      <c r="H142" s="315">
        <v>0.18429302</v>
      </c>
      <c r="I142" s="58">
        <f t="shared" si="21"/>
        <v>9.8050567186765865E-6</v>
      </c>
      <c r="J142" s="58">
        <f t="shared" si="22"/>
        <v>3.0018674665416543E-3</v>
      </c>
      <c r="K142" s="58">
        <f t="shared" si="18"/>
        <v>64.352215053253303</v>
      </c>
      <c r="L142" s="58">
        <f t="shared" si="17"/>
        <v>31674.658620689654</v>
      </c>
      <c r="N142" s="85"/>
    </row>
    <row r="143" spans="1:14" x14ac:dyDescent="0.25">
      <c r="A143" s="21" t="s">
        <v>48</v>
      </c>
      <c r="B143" s="315">
        <v>8.0725000000000005E-2</v>
      </c>
      <c r="C143" s="22">
        <f t="shared" si="19"/>
        <v>9.9705817463854244E-4</v>
      </c>
      <c r="D143" s="315">
        <v>0.15752986999999999</v>
      </c>
      <c r="E143" s="58">
        <f t="shared" si="20"/>
        <v>1.3166463990452073E-3</v>
      </c>
      <c r="F143" s="315">
        <v>0.18151</v>
      </c>
      <c r="G143" s="315">
        <v>0</v>
      </c>
      <c r="H143" s="315">
        <v>0.18151</v>
      </c>
      <c r="I143" s="58">
        <f t="shared" si="21"/>
        <v>2.9661930750116455E-3</v>
      </c>
      <c r="J143" s="58">
        <f t="shared" si="22"/>
        <v>0</v>
      </c>
      <c r="K143" s="58">
        <f t="shared" si="18"/>
        <v>15.222592388351508</v>
      </c>
      <c r="L143" s="58">
        <f t="shared" si="17"/>
        <v>124.84979869928772</v>
      </c>
      <c r="N143" s="85"/>
    </row>
    <row r="144" spans="1:14" x14ac:dyDescent="0.25">
      <c r="A144" s="21" t="s">
        <v>30</v>
      </c>
      <c r="B144" s="315">
        <v>1.35198E-3</v>
      </c>
      <c r="C144" s="22">
        <f t="shared" si="19"/>
        <v>1.6698701900871065E-5</v>
      </c>
      <c r="D144" s="315">
        <v>0.24568977</v>
      </c>
      <c r="E144" s="58">
        <f t="shared" si="20"/>
        <v>2.0534934165358306E-3</v>
      </c>
      <c r="F144" s="315">
        <v>1.7E-5</v>
      </c>
      <c r="G144" s="315">
        <v>0.17334692999999998</v>
      </c>
      <c r="H144" s="315">
        <v>0.17336393</v>
      </c>
      <c r="I144" s="58">
        <f t="shared" si="21"/>
        <v>2.7780994036250328E-7</v>
      </c>
      <c r="J144" s="58">
        <f t="shared" si="22"/>
        <v>2.8327941344307669E-3</v>
      </c>
      <c r="K144" s="58">
        <f t="shared" si="18"/>
        <v>-29.437871996054209</v>
      </c>
      <c r="L144" s="58">
        <f t="shared" si="17"/>
        <v>12722.965576413853</v>
      </c>
      <c r="N144" s="85"/>
    </row>
    <row r="145" spans="1:14" x14ac:dyDescent="0.25">
      <c r="A145" s="21" t="s">
        <v>32</v>
      </c>
      <c r="B145" s="315">
        <v>0.78527124999999998</v>
      </c>
      <c r="C145" s="22">
        <f t="shared" si="19"/>
        <v>9.6991157525069868E-3</v>
      </c>
      <c r="D145" s="315">
        <v>2.712442E-2</v>
      </c>
      <c r="E145" s="58">
        <f t="shared" si="20"/>
        <v>2.2670792478397781E-4</v>
      </c>
      <c r="F145" s="315">
        <v>0.16925000000000001</v>
      </c>
      <c r="G145" s="315">
        <v>3.0464400000000001E-3</v>
      </c>
      <c r="H145" s="315">
        <v>0.17229644</v>
      </c>
      <c r="I145" s="58">
        <f t="shared" si="21"/>
        <v>2.7658430827266875E-3</v>
      </c>
      <c r="J145" s="58">
        <f t="shared" si="22"/>
        <v>4.9784194983408505E-5</v>
      </c>
      <c r="K145" s="58">
        <f t="shared" si="18"/>
        <v>535.20783117205826</v>
      </c>
      <c r="L145" s="58">
        <f t="shared" si="17"/>
        <v>-78.058990444384662</v>
      </c>
      <c r="N145" s="85"/>
    </row>
    <row r="146" spans="1:14" x14ac:dyDescent="0.25">
      <c r="A146" s="21" t="s">
        <v>219</v>
      </c>
      <c r="B146" s="315">
        <v>0.31734809000000003</v>
      </c>
      <c r="C146" s="22">
        <f t="shared" si="19"/>
        <v>3.9196594281874003E-3</v>
      </c>
      <c r="D146" s="315">
        <v>0.16941467000000002</v>
      </c>
      <c r="E146" s="58">
        <f t="shared" si="20"/>
        <v>1.4159804435878234E-3</v>
      </c>
      <c r="F146" s="315">
        <v>0</v>
      </c>
      <c r="G146" s="315">
        <v>0.17187070000000002</v>
      </c>
      <c r="H146" s="315">
        <v>0.17187070000000002</v>
      </c>
      <c r="I146" s="58">
        <f t="shared" si="21"/>
        <v>0</v>
      </c>
      <c r="J146" s="58">
        <f t="shared" si="22"/>
        <v>2.808669936297747E-3</v>
      </c>
      <c r="K146" s="58">
        <f t="shared" si="18"/>
        <v>1.4497150689488647</v>
      </c>
      <c r="L146" s="58">
        <f t="shared" si="17"/>
        <v>-45.841583606190916</v>
      </c>
      <c r="N146" s="85"/>
    </row>
    <row r="147" spans="1:14" x14ac:dyDescent="0.25">
      <c r="A147" s="21" t="s">
        <v>150</v>
      </c>
      <c r="B147" s="315">
        <v>0.11824928</v>
      </c>
      <c r="C147" s="22">
        <f t="shared" si="19"/>
        <v>1.460531573479367E-3</v>
      </c>
      <c r="D147" s="315">
        <v>7.5056780000000003E-2</v>
      </c>
      <c r="E147" s="58">
        <f t="shared" si="20"/>
        <v>6.2733016354884531E-4</v>
      </c>
      <c r="F147" s="315">
        <v>1.524E-3</v>
      </c>
      <c r="G147" s="315">
        <v>0.16445429</v>
      </c>
      <c r="H147" s="315">
        <v>0.16597829</v>
      </c>
      <c r="I147" s="58">
        <f t="shared" si="21"/>
        <v>2.4904844065438533E-5</v>
      </c>
      <c r="J147" s="58">
        <f t="shared" si="22"/>
        <v>2.6874727351328133E-3</v>
      </c>
      <c r="K147" s="58">
        <f t="shared" si="18"/>
        <v>121.13697123697551</v>
      </c>
      <c r="L147" s="58">
        <f t="shared" si="17"/>
        <v>40.363044916637136</v>
      </c>
      <c r="N147" s="85"/>
    </row>
    <row r="148" spans="1:14" x14ac:dyDescent="0.25">
      <c r="A148" s="21" t="s">
        <v>246</v>
      </c>
      <c r="B148" s="315">
        <v>7.8316649999999988E-2</v>
      </c>
      <c r="C148" s="22">
        <f t="shared" si="19"/>
        <v>9.6731193673342325E-4</v>
      </c>
      <c r="D148" s="315">
        <v>0.2974291</v>
      </c>
      <c r="E148" s="58">
        <f t="shared" si="20"/>
        <v>2.4859345944122017E-3</v>
      </c>
      <c r="F148" s="315">
        <v>0</v>
      </c>
      <c r="G148" s="315">
        <v>0.15872857999999998</v>
      </c>
      <c r="H148" s="315">
        <v>0.15872857999999998</v>
      </c>
      <c r="I148" s="58">
        <f t="shared" si="21"/>
        <v>0</v>
      </c>
      <c r="J148" s="58">
        <f t="shared" si="22"/>
        <v>2.5939045496249902E-3</v>
      </c>
      <c r="K148" s="58">
        <f t="shared" si="18"/>
        <v>-46.633137107297173</v>
      </c>
      <c r="L148" s="58">
        <f t="shared" si="17"/>
        <v>102.67539533419776</v>
      </c>
      <c r="N148" s="85"/>
    </row>
    <row r="149" spans="1:14" x14ac:dyDescent="0.25">
      <c r="A149" s="21" t="s">
        <v>50</v>
      </c>
      <c r="B149" s="315">
        <v>1.0025195099999999</v>
      </c>
      <c r="C149" s="22">
        <f t="shared" si="19"/>
        <v>1.2382412792568919E-2</v>
      </c>
      <c r="D149" s="315">
        <v>2.90826736</v>
      </c>
      <c r="E149" s="58">
        <f t="shared" si="20"/>
        <v>2.4307515438213158E-2</v>
      </c>
      <c r="F149" s="315">
        <v>0</v>
      </c>
      <c r="G149" s="315">
        <v>0.14908245000000001</v>
      </c>
      <c r="H149" s="315">
        <v>0.14908245000000001</v>
      </c>
      <c r="I149" s="58">
        <f t="shared" si="21"/>
        <v>0</v>
      </c>
      <c r="J149" s="58">
        <f t="shared" si="22"/>
        <v>2.4362697966821105E-3</v>
      </c>
      <c r="K149" s="58">
        <f t="shared" si="18"/>
        <v>-94.873839590868982</v>
      </c>
      <c r="L149" s="58">
        <f t="shared" si="17"/>
        <v>-85.129222073693114</v>
      </c>
      <c r="N149" s="85"/>
    </row>
    <row r="150" spans="1:14" x14ac:dyDescent="0.25">
      <c r="A150" s="21" t="s">
        <v>18</v>
      </c>
      <c r="B150" s="315">
        <v>2.1000000000000001E-4</v>
      </c>
      <c r="C150" s="22">
        <f t="shared" si="19"/>
        <v>2.5937716528224704E-6</v>
      </c>
      <c r="D150" s="315">
        <v>0</v>
      </c>
      <c r="E150" s="58">
        <f t="shared" si="20"/>
        <v>0</v>
      </c>
      <c r="F150" s="315">
        <v>0.14813999999999999</v>
      </c>
      <c r="G150" s="315">
        <v>8.0000000000000007E-5</v>
      </c>
      <c r="H150" s="315">
        <v>0.14821999999999999</v>
      </c>
      <c r="I150" s="58">
        <f t="shared" si="21"/>
        <v>2.4208685038412492E-3</v>
      </c>
      <c r="J150" s="58">
        <f t="shared" si="22"/>
        <v>1.3073408958235451E-6</v>
      </c>
      <c r="K150" s="225" t="s">
        <v>314</v>
      </c>
      <c r="L150" s="58">
        <f t="shared" si="17"/>
        <v>70480.952380952367</v>
      </c>
      <c r="N150" s="85"/>
    </row>
    <row r="151" spans="1:14" x14ac:dyDescent="0.25">
      <c r="A151" s="21" t="s">
        <v>83</v>
      </c>
      <c r="B151" s="315">
        <v>2.2228000000000001E-2</v>
      </c>
      <c r="C151" s="22">
        <f t="shared" si="19"/>
        <v>2.7454455380446604E-4</v>
      </c>
      <c r="D151" s="315">
        <v>0</v>
      </c>
      <c r="E151" s="58">
        <f t="shared" si="20"/>
        <v>0</v>
      </c>
      <c r="F151" s="315">
        <v>0.14734282999999998</v>
      </c>
      <c r="G151" s="315">
        <v>0</v>
      </c>
      <c r="H151" s="315">
        <v>0.14734282999999998</v>
      </c>
      <c r="I151" s="58">
        <f t="shared" si="21"/>
        <v>2.4078413420672035E-3</v>
      </c>
      <c r="J151" s="58">
        <f t="shared" si="22"/>
        <v>0</v>
      </c>
      <c r="K151" s="225" t="s">
        <v>314</v>
      </c>
      <c r="L151" s="58">
        <f t="shared" si="17"/>
        <v>562.87038869893809</v>
      </c>
      <c r="N151" s="85"/>
    </row>
    <row r="152" spans="1:14" x14ac:dyDescent="0.25">
      <c r="A152" s="21" t="s">
        <v>97</v>
      </c>
      <c r="B152" s="315">
        <v>31.782760039999999</v>
      </c>
      <c r="C152" s="22">
        <f t="shared" si="19"/>
        <v>0.39255820019147986</v>
      </c>
      <c r="D152" s="315">
        <v>143.95461094000001</v>
      </c>
      <c r="E152" s="58">
        <f t="shared" si="20"/>
        <v>1.2031833716367875</v>
      </c>
      <c r="F152" s="315">
        <v>0.11013542</v>
      </c>
      <c r="G152" s="315">
        <v>2.1284169999999998E-2</v>
      </c>
      <c r="H152" s="315">
        <v>0.13141959</v>
      </c>
      <c r="I152" s="58">
        <f t="shared" si="21"/>
        <v>1.7998067330587796E-3</v>
      </c>
      <c r="J152" s="58">
        <f t="shared" si="22"/>
        <v>3.4782082343325771E-4</v>
      </c>
      <c r="K152" s="58">
        <f t="shared" ref="K152:K157" si="23">((H152/D152)-1)*100</f>
        <v>-99.908707620310423</v>
      </c>
      <c r="L152" s="58">
        <f t="shared" si="17"/>
        <v>-99.586506678983824</v>
      </c>
      <c r="N152" s="85"/>
    </row>
    <row r="153" spans="1:14" x14ac:dyDescent="0.25">
      <c r="A153" s="21" t="s">
        <v>230</v>
      </c>
      <c r="B153" s="315">
        <v>3.8770140000000002E-2</v>
      </c>
      <c r="C153" s="22">
        <f t="shared" si="19"/>
        <v>4.7886138146646933E-4</v>
      </c>
      <c r="D153" s="315">
        <v>0.20138494000000001</v>
      </c>
      <c r="E153" s="58">
        <f t="shared" si="20"/>
        <v>1.6831903439832403E-3</v>
      </c>
      <c r="F153" s="315">
        <v>1.1435910000000001E-2</v>
      </c>
      <c r="G153" s="315">
        <v>0.11549754</v>
      </c>
      <c r="H153" s="315">
        <v>0.12693345</v>
      </c>
      <c r="I153" s="58">
        <f t="shared" si="21"/>
        <v>1.8688291029946797E-4</v>
      </c>
      <c r="J153" s="58">
        <f t="shared" si="22"/>
        <v>1.8874332176126963E-3</v>
      </c>
      <c r="K153" s="58">
        <f t="shared" si="23"/>
        <v>-36.969740637010894</v>
      </c>
      <c r="L153" s="58">
        <f t="shared" si="17"/>
        <v>227.40003002310542</v>
      </c>
      <c r="N153" s="85"/>
    </row>
    <row r="154" spans="1:14" x14ac:dyDescent="0.25">
      <c r="A154" s="21" t="s">
        <v>193</v>
      </c>
      <c r="B154" s="315">
        <v>0.22974635999999998</v>
      </c>
      <c r="C154" s="22">
        <f t="shared" si="19"/>
        <v>2.8376647424149821E-3</v>
      </c>
      <c r="D154" s="315">
        <v>0.38139446000000005</v>
      </c>
      <c r="E154" s="58">
        <f t="shared" si="20"/>
        <v>3.1877233338337132E-3</v>
      </c>
      <c r="F154" s="315">
        <v>0</v>
      </c>
      <c r="G154" s="315">
        <v>0.12655849999999999</v>
      </c>
      <c r="H154" s="315">
        <v>0.12655849999999999</v>
      </c>
      <c r="I154" s="58">
        <f t="shared" si="21"/>
        <v>0</v>
      </c>
      <c r="J154" s="58">
        <f t="shared" si="22"/>
        <v>2.0681887845510516E-3</v>
      </c>
      <c r="K154" s="58">
        <f t="shared" si="23"/>
        <v>-66.816901325729802</v>
      </c>
      <c r="L154" s="58">
        <f t="shared" si="17"/>
        <v>-44.913817132946086</v>
      </c>
      <c r="N154" s="85"/>
    </row>
    <row r="155" spans="1:14" x14ac:dyDescent="0.25">
      <c r="A155" s="21" t="s">
        <v>136</v>
      </c>
      <c r="B155" s="315">
        <v>9.3371200000000008E-3</v>
      </c>
      <c r="C155" s="22">
        <f t="shared" si="19"/>
        <v>1.1532551035715116E-4</v>
      </c>
      <c r="D155" s="315">
        <v>0.73393549999999996</v>
      </c>
      <c r="E155" s="58">
        <f t="shared" si="20"/>
        <v>6.1342876319674727E-3</v>
      </c>
      <c r="F155" s="315">
        <v>0</v>
      </c>
      <c r="G155" s="315">
        <v>0.12046306</v>
      </c>
      <c r="H155" s="315">
        <v>0.12046306</v>
      </c>
      <c r="I155" s="58">
        <f t="shared" si="21"/>
        <v>0</v>
      </c>
      <c r="J155" s="58">
        <f t="shared" si="22"/>
        <v>1.968578559675568E-3</v>
      </c>
      <c r="K155" s="58">
        <f t="shared" si="23"/>
        <v>-83.586696651136236</v>
      </c>
      <c r="L155" s="58">
        <f t="shared" si="17"/>
        <v>1190.1522096749318</v>
      </c>
      <c r="N155" s="85"/>
    </row>
    <row r="156" spans="1:14" x14ac:dyDescent="0.25">
      <c r="A156" s="21" t="s">
        <v>225</v>
      </c>
      <c r="B156" s="315">
        <v>1.352478E-2</v>
      </c>
      <c r="C156" s="22">
        <f t="shared" si="19"/>
        <v>1.6704852845076328E-4</v>
      </c>
      <c r="D156" s="315">
        <v>3.7962489999999995E-2</v>
      </c>
      <c r="E156" s="58">
        <f t="shared" si="20"/>
        <v>3.1729332194135429E-4</v>
      </c>
      <c r="F156" s="315">
        <v>0</v>
      </c>
      <c r="G156" s="315">
        <v>0.11275410000000001</v>
      </c>
      <c r="H156" s="315">
        <v>0.11275410000000001</v>
      </c>
      <c r="I156" s="58">
        <f t="shared" si="21"/>
        <v>0</v>
      </c>
      <c r="J156" s="58">
        <f t="shared" si="22"/>
        <v>1.8426005762722198E-3</v>
      </c>
      <c r="K156" s="58">
        <f t="shared" si="23"/>
        <v>197.01450036601926</v>
      </c>
      <c r="L156" s="58">
        <f t="shared" si="17"/>
        <v>733.68527990843472</v>
      </c>
      <c r="N156" s="85"/>
    </row>
    <row r="157" spans="1:14" x14ac:dyDescent="0.25">
      <c r="A157" s="21" t="s">
        <v>144</v>
      </c>
      <c r="B157" s="315">
        <v>6.8320969999999995E-2</v>
      </c>
      <c r="C157" s="22">
        <f t="shared" si="19"/>
        <v>8.4385235847302099E-4</v>
      </c>
      <c r="D157" s="315">
        <v>0.13484774999999999</v>
      </c>
      <c r="E157" s="58">
        <f t="shared" si="20"/>
        <v>1.1270675488835758E-3</v>
      </c>
      <c r="F157" s="315">
        <v>8.6702979999999999E-2</v>
      </c>
      <c r="G157" s="315">
        <v>1.9934090000000002E-2</v>
      </c>
      <c r="H157" s="315">
        <v>0.10663707</v>
      </c>
      <c r="I157" s="58">
        <f t="shared" si="21"/>
        <v>1.4168793942971364E-3</v>
      </c>
      <c r="J157" s="58">
        <f t="shared" si="22"/>
        <v>3.2575813847533964E-4</v>
      </c>
      <c r="K157" s="58">
        <f t="shared" si="23"/>
        <v>-20.92039355495363</v>
      </c>
      <c r="L157" s="58">
        <f t="shared" si="17"/>
        <v>56.082488290198462</v>
      </c>
      <c r="N157" s="85"/>
    </row>
    <row r="158" spans="1:14" x14ac:dyDescent="0.25">
      <c r="A158" s="21" t="s">
        <v>111</v>
      </c>
      <c r="B158" s="315">
        <v>0</v>
      </c>
      <c r="C158" s="22">
        <f t="shared" si="19"/>
        <v>0</v>
      </c>
      <c r="D158" s="315">
        <v>0</v>
      </c>
      <c r="E158" s="58">
        <f t="shared" si="20"/>
        <v>0</v>
      </c>
      <c r="F158" s="315">
        <v>0.10532</v>
      </c>
      <c r="G158" s="315">
        <v>0</v>
      </c>
      <c r="H158" s="315">
        <v>0.10532</v>
      </c>
      <c r="I158" s="58">
        <f t="shared" si="21"/>
        <v>1.7211142893516971E-3</v>
      </c>
      <c r="J158" s="58">
        <f t="shared" si="22"/>
        <v>0</v>
      </c>
      <c r="K158" s="225" t="s">
        <v>314</v>
      </c>
      <c r="L158" s="225" t="s">
        <v>314</v>
      </c>
      <c r="N158" s="85"/>
    </row>
    <row r="159" spans="1:14" x14ac:dyDescent="0.25">
      <c r="A159" s="21" t="s">
        <v>87</v>
      </c>
      <c r="B159" s="315">
        <v>1.8E-3</v>
      </c>
      <c r="C159" s="22">
        <f t="shared" si="19"/>
        <v>2.2232328452764031E-5</v>
      </c>
      <c r="D159" s="315">
        <v>0</v>
      </c>
      <c r="E159" s="58">
        <f t="shared" si="20"/>
        <v>0</v>
      </c>
      <c r="F159" s="315">
        <v>2.7282669999999998E-2</v>
      </c>
      <c r="G159" s="315">
        <v>7.6560000000000003E-2</v>
      </c>
      <c r="H159" s="315">
        <v>0.10384267</v>
      </c>
      <c r="I159" s="58">
        <f t="shared" si="21"/>
        <v>4.4584687797822686E-4</v>
      </c>
      <c r="J159" s="58">
        <f t="shared" si="22"/>
        <v>1.2511252373031327E-3</v>
      </c>
      <c r="K159" s="225" t="s">
        <v>314</v>
      </c>
      <c r="L159" s="58">
        <f t="shared" ref="L159:L181" si="24">((H159/B159)-1)*100</f>
        <v>5669.0372222222222</v>
      </c>
      <c r="N159" s="85"/>
    </row>
    <row r="160" spans="1:14" x14ac:dyDescent="0.25">
      <c r="A160" s="21" t="s">
        <v>89</v>
      </c>
      <c r="B160" s="315">
        <v>0.49575000000000002</v>
      </c>
      <c r="C160" s="22">
        <f t="shared" si="19"/>
        <v>6.1231537946987609E-3</v>
      </c>
      <c r="D160" s="315">
        <v>0.71730201999999998</v>
      </c>
      <c r="E160" s="58">
        <f t="shared" si="20"/>
        <v>5.9952637659185098E-3</v>
      </c>
      <c r="F160" s="315">
        <v>9.5365000000000005E-2</v>
      </c>
      <c r="G160" s="315">
        <v>6.0000000000000002E-5</v>
      </c>
      <c r="H160" s="315">
        <v>9.5424999999999996E-2</v>
      </c>
      <c r="I160" s="58">
        <f t="shared" si="21"/>
        <v>1.5584320566276546E-3</v>
      </c>
      <c r="J160" s="58">
        <f t="shared" si="22"/>
        <v>9.8050567186765873E-7</v>
      </c>
      <c r="K160" s="58">
        <f>((H160/D160)-1)*100</f>
        <v>-86.696677642145772</v>
      </c>
      <c r="L160" s="58">
        <f t="shared" si="24"/>
        <v>-80.751386787695409</v>
      </c>
      <c r="N160" s="85"/>
    </row>
    <row r="161" spans="1:14" x14ac:dyDescent="0.25">
      <c r="A161" s="21" t="s">
        <v>65</v>
      </c>
      <c r="B161" s="315">
        <v>4.5066000000000002E-2</v>
      </c>
      <c r="C161" s="22">
        <f t="shared" si="19"/>
        <v>5.5662339669570213E-4</v>
      </c>
      <c r="D161" s="315">
        <v>0</v>
      </c>
      <c r="E161" s="58">
        <f t="shared" si="20"/>
        <v>0</v>
      </c>
      <c r="F161" s="315">
        <v>9.1511999999999996E-2</v>
      </c>
      <c r="G161" s="315">
        <v>0</v>
      </c>
      <c r="H161" s="315">
        <v>9.1511999999999996E-2</v>
      </c>
      <c r="I161" s="58">
        <f t="shared" si="21"/>
        <v>1.4954672507325531E-3</v>
      </c>
      <c r="J161" s="58">
        <f t="shared" si="22"/>
        <v>0</v>
      </c>
      <c r="K161" s="225" t="s">
        <v>314</v>
      </c>
      <c r="L161" s="58">
        <f t="shared" si="24"/>
        <v>103.06217547596854</v>
      </c>
      <c r="N161" s="85"/>
    </row>
    <row r="162" spans="1:14" x14ac:dyDescent="0.25">
      <c r="A162" s="21" t="s">
        <v>88</v>
      </c>
      <c r="B162" s="315">
        <v>7.2966960000000011E-2</v>
      </c>
      <c r="C162" s="22">
        <f t="shared" si="19"/>
        <v>9.0123634495538622E-4</v>
      </c>
      <c r="D162" s="315">
        <v>6.8415009999999998E-2</v>
      </c>
      <c r="E162" s="58">
        <f t="shared" si="20"/>
        <v>5.718177546718083E-4</v>
      </c>
      <c r="F162" s="315">
        <v>8.9721300000000004E-2</v>
      </c>
      <c r="G162" s="315">
        <v>0</v>
      </c>
      <c r="H162" s="315">
        <v>8.9721300000000004E-2</v>
      </c>
      <c r="I162" s="58">
        <f t="shared" si="21"/>
        <v>1.4662040589556629E-3</v>
      </c>
      <c r="J162" s="58">
        <f t="shared" si="22"/>
        <v>0</v>
      </c>
      <c r="K162" s="58">
        <f>((H162/D162)-1)*100</f>
        <v>31.142712688341344</v>
      </c>
      <c r="L162" s="58">
        <f t="shared" si="24"/>
        <v>22.961543142266017</v>
      </c>
      <c r="N162" s="85"/>
    </row>
    <row r="163" spans="1:14" x14ac:dyDescent="0.25">
      <c r="A163" s="21" t="s">
        <v>34</v>
      </c>
      <c r="B163" s="315">
        <v>5.8457730000000006E-2</v>
      </c>
      <c r="C163" s="22">
        <f t="shared" si="19"/>
        <v>7.2202858553499863E-4</v>
      </c>
      <c r="D163" s="315">
        <v>0</v>
      </c>
      <c r="E163" s="58">
        <f t="shared" si="20"/>
        <v>0</v>
      </c>
      <c r="F163" s="315">
        <v>4.5857849999999999E-2</v>
      </c>
      <c r="G163" s="315">
        <v>3.4616170000000002E-2</v>
      </c>
      <c r="H163" s="315">
        <v>8.0474020000000007E-2</v>
      </c>
      <c r="I163" s="58">
        <f t="shared" si="21"/>
        <v>7.4939803374427189E-4</v>
      </c>
      <c r="J163" s="58">
        <f t="shared" si="22"/>
        <v>5.6568918372225158E-4</v>
      </c>
      <c r="K163" s="225" t="s">
        <v>314</v>
      </c>
      <c r="L163" s="58">
        <f t="shared" si="24"/>
        <v>37.661896895414856</v>
      </c>
      <c r="N163" s="85"/>
    </row>
    <row r="164" spans="1:14" x14ac:dyDescent="0.25">
      <c r="A164" s="21" t="s">
        <v>233</v>
      </c>
      <c r="B164" s="315">
        <v>5.77992E-3</v>
      </c>
      <c r="C164" s="22">
        <f t="shared" si="19"/>
        <v>7.1389488817055494E-5</v>
      </c>
      <c r="D164" s="315">
        <v>8.1714820000000007E-2</v>
      </c>
      <c r="E164" s="58">
        <f t="shared" si="20"/>
        <v>6.8297855829898993E-4</v>
      </c>
      <c r="F164" s="315">
        <v>3.3E-4</v>
      </c>
      <c r="G164" s="315">
        <v>7.2979630000000004E-2</v>
      </c>
      <c r="H164" s="315">
        <v>7.3309630000000001E-2</v>
      </c>
      <c r="I164" s="58">
        <f t="shared" si="21"/>
        <v>5.3927811952721237E-6</v>
      </c>
      <c r="J164" s="58">
        <f t="shared" si="22"/>
        <v>1.1926156857633859E-3</v>
      </c>
      <c r="K164" s="58">
        <f t="shared" ref="K164:K185" si="25">((H164/D164)-1)*100</f>
        <v>-10.286004423677376</v>
      </c>
      <c r="L164" s="58">
        <f t="shared" si="24"/>
        <v>1168.3502539827541</v>
      </c>
      <c r="N164" s="85"/>
    </row>
    <row r="165" spans="1:14" x14ac:dyDescent="0.25">
      <c r="A165" s="21" t="s">
        <v>59</v>
      </c>
      <c r="B165" s="315">
        <v>5.5714099999999996E-2</v>
      </c>
      <c r="C165" s="22">
        <f t="shared" si="19"/>
        <v>6.8814120591674467E-4</v>
      </c>
      <c r="D165" s="315">
        <v>4.126258E-2</v>
      </c>
      <c r="E165" s="58">
        <f t="shared" si="20"/>
        <v>3.4487572021937678E-4</v>
      </c>
      <c r="F165" s="315">
        <v>2.946E-2</v>
      </c>
      <c r="G165" s="315">
        <v>4.3147999999999999E-2</v>
      </c>
      <c r="H165" s="315">
        <v>7.2608000000000006E-2</v>
      </c>
      <c r="I165" s="58">
        <f t="shared" si="21"/>
        <v>4.8142828488702044E-4</v>
      </c>
      <c r="J165" s="58">
        <f t="shared" si="22"/>
        <v>7.05114312162429E-4</v>
      </c>
      <c r="K165" s="58">
        <f t="shared" si="25"/>
        <v>75.965729724122937</v>
      </c>
      <c r="L165" s="58">
        <f t="shared" si="24"/>
        <v>30.322485690336933</v>
      </c>
      <c r="N165" s="85"/>
    </row>
    <row r="166" spans="1:14" x14ac:dyDescent="0.25">
      <c r="A166" s="21" t="s">
        <v>236</v>
      </c>
      <c r="B166" s="315">
        <v>4.1778669999999997E-2</v>
      </c>
      <c r="C166" s="22">
        <f t="shared" si="19"/>
        <v>5.1602061875535507E-4</v>
      </c>
      <c r="D166" s="315">
        <v>2.466631E-2</v>
      </c>
      <c r="E166" s="58">
        <f t="shared" si="20"/>
        <v>2.0616285812482922E-4</v>
      </c>
      <c r="F166" s="315">
        <v>4.9371700000000003E-3</v>
      </c>
      <c r="G166" s="315">
        <v>6.678771E-2</v>
      </c>
      <c r="H166" s="315">
        <v>7.1724880000000005E-2</v>
      </c>
      <c r="I166" s="58">
        <f t="shared" si="21"/>
        <v>8.068205313291415E-5</v>
      </c>
      <c r="J166" s="58">
        <f t="shared" si="22"/>
        <v>1.0914288077675392E-3</v>
      </c>
      <c r="K166" s="58">
        <f t="shared" si="25"/>
        <v>190.78074507293553</v>
      </c>
      <c r="L166" s="58">
        <f t="shared" si="24"/>
        <v>71.678227191052301</v>
      </c>
      <c r="N166" s="85"/>
    </row>
    <row r="167" spans="1:14" x14ac:dyDescent="0.25">
      <c r="A167" s="21" t="s">
        <v>5</v>
      </c>
      <c r="B167" s="315">
        <v>1.0569746499999999</v>
      </c>
      <c r="C167" s="22">
        <f t="shared" si="19"/>
        <v>1.3055004213914057E-2</v>
      </c>
      <c r="D167" s="315">
        <v>0.43603717999999997</v>
      </c>
      <c r="E167" s="58">
        <f t="shared" si="20"/>
        <v>3.6444312618097567E-3</v>
      </c>
      <c r="F167" s="315">
        <v>1.6903650000000003E-2</v>
      </c>
      <c r="G167" s="315">
        <v>5.2586250000000001E-2</v>
      </c>
      <c r="H167" s="315">
        <v>6.9489899999999993E-2</v>
      </c>
      <c r="I167" s="58">
        <f t="shared" si="21"/>
        <v>2.7623541167109587E-4</v>
      </c>
      <c r="J167" s="58">
        <f t="shared" si="22"/>
        <v>8.5935193978751111E-4</v>
      </c>
      <c r="K167" s="58">
        <f t="shared" si="25"/>
        <v>-84.063308546303332</v>
      </c>
      <c r="L167" s="58">
        <f t="shared" si="24"/>
        <v>-93.425584993925824</v>
      </c>
      <c r="N167" s="85"/>
    </row>
    <row r="168" spans="1:14" x14ac:dyDescent="0.25">
      <c r="A168" s="21" t="s">
        <v>165</v>
      </c>
      <c r="B168" s="315">
        <v>5.1933650000000005E-2</v>
      </c>
      <c r="C168" s="22">
        <f t="shared" si="19"/>
        <v>6.4144775808382712E-4</v>
      </c>
      <c r="D168" s="315">
        <v>1.07E-3</v>
      </c>
      <c r="E168" s="58">
        <f t="shared" si="20"/>
        <v>8.9431397802738736E-6</v>
      </c>
      <c r="F168" s="315">
        <v>4.3680699999999996E-2</v>
      </c>
      <c r="G168" s="315">
        <v>2.5334799999999998E-2</v>
      </c>
      <c r="H168" s="315">
        <v>6.9015499999999994E-2</v>
      </c>
      <c r="I168" s="58">
        <f t="shared" si="21"/>
        <v>7.1381956835249395E-4</v>
      </c>
      <c r="J168" s="58">
        <f t="shared" si="22"/>
        <v>4.140152515938793E-4</v>
      </c>
      <c r="K168" s="58">
        <f t="shared" si="25"/>
        <v>6350.0467289719627</v>
      </c>
      <c r="L168" s="58">
        <f t="shared" si="24"/>
        <v>32.89168005714982</v>
      </c>
      <c r="N168" s="85"/>
    </row>
    <row r="169" spans="1:14" x14ac:dyDescent="0.25">
      <c r="A169" s="21" t="s">
        <v>92</v>
      </c>
      <c r="B169" s="315">
        <v>8.2999999999999998E-5</v>
      </c>
      <c r="C169" s="22">
        <f t="shared" si="19"/>
        <v>1.0251573675441193E-6</v>
      </c>
      <c r="D169" s="315">
        <v>0.12456</v>
      </c>
      <c r="E169" s="58">
        <f t="shared" si="20"/>
        <v>1.0410817673186109E-3</v>
      </c>
      <c r="F169" s="315">
        <v>1.7924040000000002E-2</v>
      </c>
      <c r="G169" s="315">
        <v>4.6492190000000003E-2</v>
      </c>
      <c r="H169" s="315">
        <v>6.4416230000000005E-2</v>
      </c>
      <c r="I169" s="58">
        <f t="shared" si="21"/>
        <v>2.929103813797132E-4</v>
      </c>
      <c r="J169" s="58">
        <f t="shared" si="22"/>
        <v>7.5976426654248081E-4</v>
      </c>
      <c r="K169" s="58">
        <f t="shared" si="25"/>
        <v>-48.284979126525364</v>
      </c>
      <c r="L169" s="58">
        <f t="shared" si="24"/>
        <v>77509.915662650616</v>
      </c>
      <c r="N169" s="85"/>
    </row>
    <row r="170" spans="1:14" x14ac:dyDescent="0.25">
      <c r="A170" s="21" t="s">
        <v>252</v>
      </c>
      <c r="B170" s="315">
        <v>0.33847693000000001</v>
      </c>
      <c r="C170" s="22">
        <f t="shared" si="19"/>
        <v>4.1806279341351218E-3</v>
      </c>
      <c r="D170" s="315">
        <v>0.34849715000000003</v>
      </c>
      <c r="E170" s="58">
        <f t="shared" si="20"/>
        <v>2.9127651639972631E-3</v>
      </c>
      <c r="F170" s="315">
        <v>3.0583950000000002E-2</v>
      </c>
      <c r="G170" s="315">
        <v>3.3389419999999996E-2</v>
      </c>
      <c r="H170" s="315">
        <v>6.3973370000000002E-2</v>
      </c>
      <c r="I170" s="58">
        <f t="shared" si="21"/>
        <v>4.9979560738528143E-4</v>
      </c>
      <c r="J170" s="58">
        <f t="shared" si="22"/>
        <v>5.4564192817285729E-4</v>
      </c>
      <c r="K170" s="58">
        <f t="shared" si="25"/>
        <v>-81.643072260418776</v>
      </c>
      <c r="L170" s="58">
        <f t="shared" si="24"/>
        <v>-81.099636539482916</v>
      </c>
      <c r="N170" s="85"/>
    </row>
    <row r="171" spans="1:14" x14ac:dyDescent="0.25">
      <c r="A171" s="21" t="s">
        <v>6</v>
      </c>
      <c r="B171" s="315">
        <v>6.0151280000000001E-2</v>
      </c>
      <c r="C171" s="22">
        <f t="shared" si="19"/>
        <v>7.4294611878565338E-4</v>
      </c>
      <c r="D171" s="315">
        <v>0.26330733000000001</v>
      </c>
      <c r="E171" s="58">
        <f t="shared" si="20"/>
        <v>2.2007422965987854E-3</v>
      </c>
      <c r="F171" s="315">
        <v>0</v>
      </c>
      <c r="G171" s="315">
        <v>5.808783E-2</v>
      </c>
      <c r="H171" s="315">
        <v>5.808783E-2</v>
      </c>
      <c r="I171" s="58">
        <f t="shared" si="21"/>
        <v>0</v>
      </c>
      <c r="J171" s="58">
        <f t="shared" si="22"/>
        <v>9.4925744635807237E-4</v>
      </c>
      <c r="K171" s="58">
        <f t="shared" si="25"/>
        <v>-77.939151940813801</v>
      </c>
      <c r="L171" s="58">
        <f t="shared" si="24"/>
        <v>-3.4304340655759935</v>
      </c>
      <c r="N171" s="85"/>
    </row>
    <row r="172" spans="1:14" x14ac:dyDescent="0.25">
      <c r="A172" s="21" t="s">
        <v>154</v>
      </c>
      <c r="B172" s="315">
        <v>4.6007499999999998E-3</v>
      </c>
      <c r="C172" s="22">
        <f t="shared" si="19"/>
        <v>5.6825213960585617E-5</v>
      </c>
      <c r="D172" s="315">
        <v>21.558476930000001</v>
      </c>
      <c r="E172" s="58">
        <f t="shared" si="20"/>
        <v>0.18018735760261642</v>
      </c>
      <c r="F172" s="315">
        <v>2.913574E-2</v>
      </c>
      <c r="G172" s="315">
        <v>2.888802E-2</v>
      </c>
      <c r="H172" s="315">
        <v>5.8023760000000001E-2</v>
      </c>
      <c r="I172" s="58">
        <f t="shared" si="21"/>
        <v>4.7612930540102364E-4</v>
      </c>
      <c r="J172" s="58">
        <f t="shared" si="22"/>
        <v>4.720811243171061E-4</v>
      </c>
      <c r="K172" s="58">
        <f t="shared" si="25"/>
        <v>-99.730854084968982</v>
      </c>
      <c r="L172" s="58">
        <f t="shared" si="24"/>
        <v>1161.1804597076564</v>
      </c>
      <c r="N172" s="85"/>
    </row>
    <row r="173" spans="1:14" x14ac:dyDescent="0.25">
      <c r="A173" s="21" t="s">
        <v>232</v>
      </c>
      <c r="B173" s="315">
        <v>1.1234780000000002E-2</v>
      </c>
      <c r="C173" s="22">
        <f t="shared" si="19"/>
        <v>1.3876406614141351E-4</v>
      </c>
      <c r="D173" s="315">
        <v>2.370183E-2</v>
      </c>
      <c r="E173" s="58">
        <f t="shared" si="20"/>
        <v>1.9810166237223243E-4</v>
      </c>
      <c r="F173" s="315">
        <v>2.644264E-2</v>
      </c>
      <c r="G173" s="315">
        <v>3.1544999999999997E-2</v>
      </c>
      <c r="H173" s="315">
        <v>5.798764E-2</v>
      </c>
      <c r="I173" s="58">
        <f t="shared" si="21"/>
        <v>4.3211930831924379E-4</v>
      </c>
      <c r="J173" s="58">
        <f t="shared" si="22"/>
        <v>5.1550085698442159E-4</v>
      </c>
      <c r="K173" s="58">
        <f t="shared" si="25"/>
        <v>144.65469543912852</v>
      </c>
      <c r="L173" s="58">
        <f t="shared" si="24"/>
        <v>416.1439743368361</v>
      </c>
      <c r="N173" s="85"/>
    </row>
    <row r="174" spans="1:14" x14ac:dyDescent="0.25">
      <c r="A174" s="21" t="s">
        <v>120</v>
      </c>
      <c r="B174" s="315">
        <v>0.91750296999999992</v>
      </c>
      <c r="C174" s="22">
        <f t="shared" si="19"/>
        <v>1.1332348547459167E-2</v>
      </c>
      <c r="D174" s="315">
        <v>2.1927490000000001E-2</v>
      </c>
      <c r="E174" s="58">
        <f t="shared" si="20"/>
        <v>1.8327159635566127E-4</v>
      </c>
      <c r="F174" s="315">
        <v>4.5463000000000005E-3</v>
      </c>
      <c r="G174" s="315">
        <v>4.742155E-2</v>
      </c>
      <c r="H174" s="315">
        <v>5.1967849999999996E-2</v>
      </c>
      <c r="I174" s="58">
        <f t="shared" si="21"/>
        <v>7.42945489335323E-5</v>
      </c>
      <c r="J174" s="58">
        <f t="shared" si="22"/>
        <v>7.7495164572926288E-4</v>
      </c>
      <c r="K174" s="58">
        <f t="shared" si="25"/>
        <v>136.99862592572151</v>
      </c>
      <c r="L174" s="58">
        <f t="shared" si="24"/>
        <v>-94.335947490175428</v>
      </c>
      <c r="N174" s="85"/>
    </row>
    <row r="175" spans="1:14" x14ac:dyDescent="0.25">
      <c r="A175" s="21" t="s">
        <v>185</v>
      </c>
      <c r="B175" s="315">
        <v>0.33614467999999997</v>
      </c>
      <c r="C175" s="22">
        <f t="shared" si="19"/>
        <v>4.1518216296718112E-3</v>
      </c>
      <c r="D175" s="315">
        <v>0.74104164000000006</v>
      </c>
      <c r="E175" s="58">
        <f t="shared" si="20"/>
        <v>6.1936812799284037E-3</v>
      </c>
      <c r="F175" s="315">
        <v>0</v>
      </c>
      <c r="G175" s="315">
        <v>4.564534E-2</v>
      </c>
      <c r="H175" s="315">
        <v>4.564534E-2</v>
      </c>
      <c r="I175" s="58">
        <f t="shared" si="21"/>
        <v>0</v>
      </c>
      <c r="J175" s="58">
        <f t="shared" si="22"/>
        <v>7.4592524607212864E-4</v>
      </c>
      <c r="K175" s="58">
        <f t="shared" si="25"/>
        <v>-93.840381223381726</v>
      </c>
      <c r="L175" s="58">
        <f t="shared" si="24"/>
        <v>-86.42092446621497</v>
      </c>
      <c r="N175" s="85"/>
    </row>
    <row r="176" spans="1:14" x14ac:dyDescent="0.25">
      <c r="A176" s="21" t="s">
        <v>159</v>
      </c>
      <c r="B176" s="315">
        <v>8.413857000000001E-2</v>
      </c>
      <c r="C176" s="22">
        <f t="shared" si="19"/>
        <v>1.0392201798810434E-3</v>
      </c>
      <c r="D176" s="315">
        <v>6.1511540000000003E-2</v>
      </c>
      <c r="E176" s="58">
        <f t="shared" si="20"/>
        <v>5.141180376821567E-4</v>
      </c>
      <c r="F176" s="315">
        <v>2.5580790000000003E-2</v>
      </c>
      <c r="G176" s="315">
        <v>1.9627769999999999E-2</v>
      </c>
      <c r="H176" s="315">
        <v>4.5208559999999995E-2</v>
      </c>
      <c r="I176" s="58">
        <f t="shared" si="21"/>
        <v>4.1803516143092481E-4</v>
      </c>
      <c r="J176" s="58">
        <f t="shared" si="22"/>
        <v>3.2075233018523126E-4</v>
      </c>
      <c r="K176" s="58">
        <f t="shared" si="25"/>
        <v>-26.503937309974688</v>
      </c>
      <c r="L176" s="58">
        <f t="shared" si="24"/>
        <v>-46.268922801992005</v>
      </c>
      <c r="N176" s="85"/>
    </row>
    <row r="177" spans="1:14" x14ac:dyDescent="0.25">
      <c r="A177" s="21" t="s">
        <v>227</v>
      </c>
      <c r="B177" s="315">
        <v>5.5551379999999997E-2</v>
      </c>
      <c r="C177" s="22">
        <f t="shared" si="19"/>
        <v>6.8613140342461488E-4</v>
      </c>
      <c r="D177" s="315">
        <v>3.4151279999999999E-2</v>
      </c>
      <c r="E177" s="58">
        <f t="shared" si="20"/>
        <v>2.8543894459371168E-4</v>
      </c>
      <c r="F177" s="315">
        <v>3.9849999999999998E-3</v>
      </c>
      <c r="G177" s="315">
        <v>4.0671640000000002E-2</v>
      </c>
      <c r="H177" s="315">
        <v>4.4656639999999997E-2</v>
      </c>
      <c r="I177" s="58">
        <f t="shared" si="21"/>
        <v>6.5121918373210326E-5</v>
      </c>
      <c r="J177" s="58">
        <f t="shared" si="22"/>
        <v>6.6464622840265906E-4</v>
      </c>
      <c r="K177" s="58">
        <f t="shared" si="25"/>
        <v>30.761248187476433</v>
      </c>
      <c r="L177" s="58">
        <f t="shared" si="24"/>
        <v>-19.612006038373842</v>
      </c>
      <c r="N177" s="85"/>
    </row>
    <row r="178" spans="1:14" x14ac:dyDescent="0.25">
      <c r="A178" s="21" t="s">
        <v>239</v>
      </c>
      <c r="B178" s="315">
        <v>1.3050520000000001E-2</v>
      </c>
      <c r="C178" s="22">
        <f t="shared" si="19"/>
        <v>1.6119080395520337E-4</v>
      </c>
      <c r="D178" s="315">
        <v>0.16526105999999999</v>
      </c>
      <c r="E178" s="58">
        <f t="shared" si="20"/>
        <v>1.3812642615104928E-3</v>
      </c>
      <c r="F178" s="315">
        <v>0</v>
      </c>
      <c r="G178" s="315">
        <v>4.3752650000000004E-2</v>
      </c>
      <c r="H178" s="315">
        <v>4.3752650000000004E-2</v>
      </c>
      <c r="I178" s="58">
        <f t="shared" si="21"/>
        <v>0</v>
      </c>
      <c r="J178" s="58">
        <f t="shared" si="22"/>
        <v>7.1499535807067539E-4</v>
      </c>
      <c r="K178" s="58">
        <f t="shared" si="25"/>
        <v>-73.525130481433436</v>
      </c>
      <c r="L178" s="58">
        <f t="shared" si="24"/>
        <v>235.25598979964016</v>
      </c>
      <c r="N178" s="85"/>
    </row>
    <row r="179" spans="1:14" x14ac:dyDescent="0.25">
      <c r="A179" s="21" t="s">
        <v>234</v>
      </c>
      <c r="B179" s="315">
        <v>7.2099399999999998E-3</v>
      </c>
      <c r="C179" s="22">
        <f t="shared" si="19"/>
        <v>8.905208566928971E-5</v>
      </c>
      <c r="D179" s="315">
        <v>4.8989999999999997E-3</v>
      </c>
      <c r="E179" s="58">
        <f t="shared" si="20"/>
        <v>4.0946207274356733E-5</v>
      </c>
      <c r="F179" s="315">
        <v>9.1750000000000009E-3</v>
      </c>
      <c r="G179" s="315">
        <v>3.3862999999999997E-2</v>
      </c>
      <c r="H179" s="315">
        <v>4.3038E-2</v>
      </c>
      <c r="I179" s="58">
        <f t="shared" si="21"/>
        <v>1.4993565898976284E-4</v>
      </c>
      <c r="J179" s="58">
        <f t="shared" si="22"/>
        <v>5.5338105944090872E-4</v>
      </c>
      <c r="K179" s="58">
        <f t="shared" si="25"/>
        <v>778.50581751377842</v>
      </c>
      <c r="L179" s="58">
        <f t="shared" si="24"/>
        <v>496.92591061784145</v>
      </c>
      <c r="N179" s="85"/>
    </row>
    <row r="180" spans="1:14" x14ac:dyDescent="0.25">
      <c r="A180" s="21" t="s">
        <v>139</v>
      </c>
      <c r="B180" s="315">
        <v>1.24911E-2</v>
      </c>
      <c r="C180" s="22">
        <f t="shared" si="19"/>
        <v>1.5428124329795601E-4</v>
      </c>
      <c r="D180" s="315">
        <v>1.42E-3</v>
      </c>
      <c r="E180" s="58">
        <f t="shared" si="20"/>
        <v>1.1868465876625142E-5</v>
      </c>
      <c r="F180" s="315">
        <v>3.1E-2</v>
      </c>
      <c r="G180" s="315">
        <v>3.173E-3</v>
      </c>
      <c r="H180" s="315">
        <v>3.4173000000000002E-2</v>
      </c>
      <c r="I180" s="58">
        <f t="shared" si="21"/>
        <v>5.0659459713162374E-4</v>
      </c>
      <c r="J180" s="58">
        <f t="shared" si="22"/>
        <v>5.1852408280601355E-5</v>
      </c>
      <c r="K180" s="58">
        <f t="shared" si="25"/>
        <v>2306.5492957746478</v>
      </c>
      <c r="L180" s="58">
        <f t="shared" si="24"/>
        <v>173.57878809712517</v>
      </c>
      <c r="N180" s="85"/>
    </row>
    <row r="181" spans="1:14" x14ac:dyDescent="0.25">
      <c r="A181" s="21" t="s">
        <v>79</v>
      </c>
      <c r="B181" s="315">
        <v>1.1684940000000001E-2</v>
      </c>
      <c r="C181" s="22">
        <f t="shared" si="19"/>
        <v>1.443241244615781E-4</v>
      </c>
      <c r="D181" s="315">
        <v>0.16350300000000001</v>
      </c>
      <c r="E181" s="58">
        <f t="shared" si="20"/>
        <v>1.366570264947775E-3</v>
      </c>
      <c r="F181" s="315">
        <v>3.3892140000000001E-2</v>
      </c>
      <c r="G181" s="315">
        <v>0</v>
      </c>
      <c r="H181" s="315">
        <v>3.3892140000000001E-2</v>
      </c>
      <c r="I181" s="58">
        <f t="shared" si="21"/>
        <v>5.5385725836221253E-4</v>
      </c>
      <c r="J181" s="58">
        <f t="shared" si="22"/>
        <v>0</v>
      </c>
      <c r="K181" s="58">
        <f t="shared" si="25"/>
        <v>-79.271242729491192</v>
      </c>
      <c r="L181" s="58">
        <f t="shared" si="24"/>
        <v>190.0497563530493</v>
      </c>
      <c r="N181" s="85"/>
    </row>
    <row r="182" spans="1:14" x14ac:dyDescent="0.25">
      <c r="A182" s="21" t="s">
        <v>14</v>
      </c>
      <c r="B182" s="315">
        <v>0</v>
      </c>
      <c r="C182" s="22">
        <f t="shared" si="19"/>
        <v>0</v>
      </c>
      <c r="D182" s="315">
        <v>1.8228999999999999E-4</v>
      </c>
      <c r="E182" s="58">
        <f t="shared" si="20"/>
        <v>1.5235934117253497E-6</v>
      </c>
      <c r="F182" s="315">
        <v>2.9499599999999997E-2</v>
      </c>
      <c r="G182" s="315">
        <v>2.9849899999999999E-3</v>
      </c>
      <c r="H182" s="315">
        <v>3.2484590000000001E-2</v>
      </c>
      <c r="I182" s="58">
        <f t="shared" si="21"/>
        <v>4.8207541863045305E-4</v>
      </c>
      <c r="J182" s="58">
        <f t="shared" si="22"/>
        <v>4.8779993757804048E-5</v>
      </c>
      <c r="K182" s="58">
        <f t="shared" si="25"/>
        <v>17720.280871139395</v>
      </c>
      <c r="L182" s="225" t="s">
        <v>314</v>
      </c>
      <c r="N182" s="85"/>
    </row>
    <row r="183" spans="1:14" x14ac:dyDescent="0.25">
      <c r="A183" s="21" t="s">
        <v>213</v>
      </c>
      <c r="B183" s="315">
        <v>1.40636223</v>
      </c>
      <c r="C183" s="22">
        <f t="shared" si="19"/>
        <v>1.7370392789400932E-2</v>
      </c>
      <c r="D183" s="315">
        <v>3.8071430000000003E-2</v>
      </c>
      <c r="E183" s="58">
        <f t="shared" si="20"/>
        <v>3.1820385058403005E-4</v>
      </c>
      <c r="F183" s="315">
        <v>0</v>
      </c>
      <c r="G183" s="315">
        <v>3.1552999999999998E-2</v>
      </c>
      <c r="H183" s="315">
        <v>3.1552999999999998E-2</v>
      </c>
      <c r="I183" s="58">
        <f t="shared" si="21"/>
        <v>0</v>
      </c>
      <c r="J183" s="58">
        <f t="shared" si="22"/>
        <v>5.1563159107400388E-4</v>
      </c>
      <c r="K183" s="58">
        <f t="shared" si="25"/>
        <v>-17.121579094875095</v>
      </c>
      <c r="L183" s="58">
        <f t="shared" ref="L183:L188" si="26">((H183/B183)-1)*100</f>
        <v>-97.756410167528458</v>
      </c>
      <c r="N183" s="85"/>
    </row>
    <row r="184" spans="1:14" x14ac:dyDescent="0.25">
      <c r="A184" s="21" t="s">
        <v>25</v>
      </c>
      <c r="B184" s="315">
        <v>0.23368745000000002</v>
      </c>
      <c r="C184" s="22">
        <f t="shared" si="19"/>
        <v>2.8863423020493734E-3</v>
      </c>
      <c r="D184" s="315">
        <v>3.400272E-2</v>
      </c>
      <c r="E184" s="58">
        <f t="shared" si="20"/>
        <v>2.84197269036929E-4</v>
      </c>
      <c r="F184" s="315">
        <v>4.5911999999999998E-4</v>
      </c>
      <c r="G184" s="315">
        <v>3.074373E-2</v>
      </c>
      <c r="H184" s="315">
        <v>3.1202849999999997E-2</v>
      </c>
      <c r="I184" s="58">
        <f t="shared" si="21"/>
        <v>7.5028294011313246E-6</v>
      </c>
      <c r="J184" s="58">
        <f t="shared" si="22"/>
        <v>5.0240669398946491E-4</v>
      </c>
      <c r="K184" s="58">
        <f t="shared" si="25"/>
        <v>-8.2342530244639338</v>
      </c>
      <c r="L184" s="58">
        <f t="shared" si="26"/>
        <v>-86.647614153006501</v>
      </c>
      <c r="N184" s="85"/>
    </row>
    <row r="185" spans="1:14" x14ac:dyDescent="0.25">
      <c r="A185" s="21" t="s">
        <v>243</v>
      </c>
      <c r="B185" s="315">
        <v>0.15135993</v>
      </c>
      <c r="C185" s="22">
        <f t="shared" si="19"/>
        <v>1.8694909324152066E-3</v>
      </c>
      <c r="D185" s="315">
        <v>6.9725100000000003E-3</v>
      </c>
      <c r="E185" s="58">
        <f t="shared" si="20"/>
        <v>5.8276758457343354E-5</v>
      </c>
      <c r="F185" s="315">
        <v>0</v>
      </c>
      <c r="G185" s="315">
        <v>3.0485109999999999E-2</v>
      </c>
      <c r="H185" s="315">
        <v>3.0485109999999999E-2</v>
      </c>
      <c r="I185" s="58">
        <f t="shared" si="21"/>
        <v>0</v>
      </c>
      <c r="J185" s="58">
        <f t="shared" si="22"/>
        <v>4.9818038770849137E-4</v>
      </c>
      <c r="K185" s="58">
        <f t="shared" si="25"/>
        <v>337.21859129639108</v>
      </c>
      <c r="L185" s="58">
        <f t="shared" si="26"/>
        <v>-79.859193909510935</v>
      </c>
      <c r="N185" s="85"/>
    </row>
    <row r="186" spans="1:14" x14ac:dyDescent="0.25">
      <c r="A186" s="21" t="s">
        <v>156</v>
      </c>
      <c r="B186" s="315">
        <v>4.3207000000000002E-3</v>
      </c>
      <c r="C186" s="22">
        <f t="shared" si="19"/>
        <v>5.3366234192143085E-5</v>
      </c>
      <c r="D186" s="315">
        <v>0</v>
      </c>
      <c r="E186" s="58">
        <f t="shared" si="20"/>
        <v>0</v>
      </c>
      <c r="F186" s="315">
        <v>0</v>
      </c>
      <c r="G186" s="315">
        <v>2.8840560000000001E-2</v>
      </c>
      <c r="H186" s="315">
        <v>2.8840560000000001E-2</v>
      </c>
      <c r="I186" s="58">
        <f t="shared" si="21"/>
        <v>0</v>
      </c>
      <c r="J186" s="58">
        <f t="shared" si="22"/>
        <v>4.7130554433065877E-4</v>
      </c>
      <c r="K186" s="225" t="s">
        <v>314</v>
      </c>
      <c r="L186" s="58">
        <f t="shared" si="26"/>
        <v>567.49739625523648</v>
      </c>
      <c r="N186" s="85"/>
    </row>
    <row r="187" spans="1:14" x14ac:dyDescent="0.25">
      <c r="A187" s="21" t="s">
        <v>254</v>
      </c>
      <c r="B187" s="315">
        <v>1.1283709999999999E-2</v>
      </c>
      <c r="C187" s="22">
        <f t="shared" si="19"/>
        <v>1.3936841493652111E-4</v>
      </c>
      <c r="D187" s="315">
        <v>9.0025679999999997E-2</v>
      </c>
      <c r="E187" s="58">
        <f t="shared" si="20"/>
        <v>7.5244134584505243E-4</v>
      </c>
      <c r="F187" s="315">
        <v>1.9814999999999999E-2</v>
      </c>
      <c r="G187" s="315">
        <v>8.1908099999999998E-3</v>
      </c>
      <c r="H187" s="315">
        <v>2.8005810000000003E-2</v>
      </c>
      <c r="I187" s="58">
        <f t="shared" si="21"/>
        <v>3.2381199813429426E-4</v>
      </c>
      <c r="J187" s="58">
        <f t="shared" si="22"/>
        <v>1.3385226103650562E-4</v>
      </c>
      <c r="K187" s="58">
        <f>((H187/D187)-1)*100</f>
        <v>-68.891309679638084</v>
      </c>
      <c r="L187" s="58">
        <f t="shared" si="26"/>
        <v>148.19682533492977</v>
      </c>
      <c r="N187" s="85"/>
    </row>
    <row r="188" spans="1:14" x14ac:dyDescent="0.25">
      <c r="A188" s="21" t="s">
        <v>22</v>
      </c>
      <c r="B188" s="315">
        <v>0.10917352000000001</v>
      </c>
      <c r="C188" s="22">
        <f t="shared" si="19"/>
        <v>1.3484341972135573E-3</v>
      </c>
      <c r="D188" s="315">
        <v>0.58229538000000003</v>
      </c>
      <c r="E188" s="58">
        <f t="shared" si="20"/>
        <v>4.8668682025679363E-3</v>
      </c>
      <c r="F188" s="315">
        <v>2.4840000000000002E-4</v>
      </c>
      <c r="G188" s="315">
        <v>2.7194560000000003E-2</v>
      </c>
      <c r="H188" s="315">
        <v>2.7442959999999999E-2</v>
      </c>
      <c r="I188" s="58">
        <f t="shared" si="21"/>
        <v>4.0592934815321076E-6</v>
      </c>
      <c r="J188" s="58">
        <f t="shared" si="22"/>
        <v>4.4440700539908939E-4</v>
      </c>
      <c r="K188" s="58">
        <f>((H188/D188)-1)*100</f>
        <v>-95.28710669145272</v>
      </c>
      <c r="L188" s="58">
        <f t="shared" si="26"/>
        <v>-74.862988754049525</v>
      </c>
      <c r="N188" s="85"/>
    </row>
    <row r="189" spans="1:14" x14ac:dyDescent="0.25">
      <c r="A189" s="21" t="s">
        <v>153</v>
      </c>
      <c r="B189" s="315">
        <v>0</v>
      </c>
      <c r="C189" s="22">
        <f t="shared" si="19"/>
        <v>0</v>
      </c>
      <c r="D189" s="315">
        <v>6.5640000000000002E-4</v>
      </c>
      <c r="E189" s="58">
        <f t="shared" si="20"/>
        <v>5.4862401418427765E-6</v>
      </c>
      <c r="F189" s="315">
        <v>2.6467999999999998E-2</v>
      </c>
      <c r="G189" s="315">
        <v>0</v>
      </c>
      <c r="H189" s="315">
        <v>2.6467999999999998E-2</v>
      </c>
      <c r="I189" s="58">
        <f t="shared" si="21"/>
        <v>4.3253373538321984E-4</v>
      </c>
      <c r="J189" s="58">
        <f t="shared" si="22"/>
        <v>0</v>
      </c>
      <c r="K189" s="58">
        <f>((H189/D189)-1)*100</f>
        <v>3932.2973796465567</v>
      </c>
      <c r="L189" s="225" t="s">
        <v>314</v>
      </c>
      <c r="N189" s="85"/>
    </row>
    <row r="190" spans="1:14" x14ac:dyDescent="0.25">
      <c r="A190" s="21" t="s">
        <v>91</v>
      </c>
      <c r="B190" s="315">
        <v>3.9955900000000003E-3</v>
      </c>
      <c r="C190" s="22">
        <f t="shared" si="19"/>
        <v>4.9350705134766359E-5</v>
      </c>
      <c r="D190" s="315">
        <v>1.0436249999999999E-2</v>
      </c>
      <c r="E190" s="58">
        <f t="shared" si="20"/>
        <v>8.722695563727402E-5</v>
      </c>
      <c r="F190" s="315">
        <v>2.4965000000000001E-2</v>
      </c>
      <c r="G190" s="315">
        <v>0</v>
      </c>
      <c r="H190" s="315">
        <v>2.4965000000000001E-2</v>
      </c>
      <c r="I190" s="58">
        <f t="shared" si="21"/>
        <v>4.0797206830293502E-4</v>
      </c>
      <c r="J190" s="58">
        <f t="shared" si="22"/>
        <v>0</v>
      </c>
      <c r="K190" s="58">
        <f>((H190/D190)-1)*100</f>
        <v>139.2142771589412</v>
      </c>
      <c r="L190" s="58">
        <f>((H190/B190)-1)*100</f>
        <v>524.81385727764859</v>
      </c>
      <c r="N190" s="85"/>
    </row>
    <row r="191" spans="1:14" x14ac:dyDescent="0.25">
      <c r="A191" s="21" t="s">
        <v>28</v>
      </c>
      <c r="B191" s="315">
        <v>2.5596199999999999E-3</v>
      </c>
      <c r="C191" s="22">
        <f t="shared" si="19"/>
        <v>3.1614618085702146E-5</v>
      </c>
      <c r="D191" s="315">
        <v>8.709709999999999E-3</v>
      </c>
      <c r="E191" s="58">
        <f t="shared" si="20"/>
        <v>7.2796405584718831E-5</v>
      </c>
      <c r="F191" s="315">
        <v>2.1888999999999999E-2</v>
      </c>
      <c r="G191" s="315">
        <v>2.2705300000000002E-3</v>
      </c>
      <c r="H191" s="315">
        <v>2.4159529999999999E-2</v>
      </c>
      <c r="I191" s="58">
        <f t="shared" si="21"/>
        <v>3.5770481085851968E-4</v>
      </c>
      <c r="J191" s="58">
        <f t="shared" si="22"/>
        <v>3.7104459052427922E-5</v>
      </c>
      <c r="K191" s="58">
        <f>((H191/D191)-1)*100</f>
        <v>177.38615866659168</v>
      </c>
      <c r="L191" s="58">
        <f>((H191/B191)-1)*100</f>
        <v>843.87174658738411</v>
      </c>
      <c r="N191" s="85"/>
    </row>
    <row r="192" spans="1:14" x14ac:dyDescent="0.25">
      <c r="A192" s="21" t="s">
        <v>131</v>
      </c>
      <c r="B192" s="315">
        <v>0</v>
      </c>
      <c r="C192" s="22">
        <f t="shared" si="19"/>
        <v>0</v>
      </c>
      <c r="D192" s="315">
        <v>0</v>
      </c>
      <c r="E192" s="58">
        <f t="shared" si="20"/>
        <v>0</v>
      </c>
      <c r="F192" s="315">
        <v>2.3990400000000002E-2</v>
      </c>
      <c r="G192" s="315">
        <v>0</v>
      </c>
      <c r="H192" s="315">
        <v>2.3990400000000002E-2</v>
      </c>
      <c r="I192" s="58">
        <f t="shared" si="21"/>
        <v>3.9204538783956471E-4</v>
      </c>
      <c r="J192" s="58">
        <f t="shared" si="22"/>
        <v>0</v>
      </c>
      <c r="K192" s="225" t="s">
        <v>314</v>
      </c>
      <c r="L192" s="225" t="s">
        <v>314</v>
      </c>
      <c r="N192" s="85"/>
    </row>
    <row r="193" spans="1:14" x14ac:dyDescent="0.25">
      <c r="A193" s="21" t="s">
        <v>140</v>
      </c>
      <c r="B193" s="315">
        <v>4.5725000000000002E-3</v>
      </c>
      <c r="C193" s="22">
        <f t="shared" si="19"/>
        <v>5.647628991681307E-5</v>
      </c>
      <c r="D193" s="315">
        <v>1.6118209999999997E-2</v>
      </c>
      <c r="E193" s="58">
        <f t="shared" si="20"/>
        <v>1.3471720096991415E-4</v>
      </c>
      <c r="F193" s="315">
        <v>1.1575E-2</v>
      </c>
      <c r="G193" s="315">
        <v>1.1278479999999999E-2</v>
      </c>
      <c r="H193" s="315">
        <v>2.2853479999999999E-2</v>
      </c>
      <c r="I193" s="58">
        <f t="shared" si="21"/>
        <v>1.8915588586446917E-4</v>
      </c>
      <c r="J193" s="58">
        <f t="shared" si="22"/>
        <v>1.8431022683409917E-4</v>
      </c>
      <c r="K193" s="58">
        <f t="shared" ref="K193:K200" si="27">((H193/D193)-1)*100</f>
        <v>41.78671204805002</v>
      </c>
      <c r="L193" s="58">
        <f t="shared" ref="L193:L202" si="28">((H193/B193)-1)*100</f>
        <v>399.80273373428099</v>
      </c>
      <c r="N193" s="85"/>
    </row>
    <row r="194" spans="1:14" x14ac:dyDescent="0.25">
      <c r="A194" s="21" t="s">
        <v>255</v>
      </c>
      <c r="B194" s="315">
        <v>4.8077500000000002E-2</v>
      </c>
      <c r="C194" s="22">
        <f t="shared" si="19"/>
        <v>5.9381931732653494E-4</v>
      </c>
      <c r="D194" s="315">
        <v>0.15260823999999998</v>
      </c>
      <c r="E194" s="58">
        <f t="shared" si="20"/>
        <v>1.2755110485435349E-3</v>
      </c>
      <c r="F194" s="315">
        <v>0</v>
      </c>
      <c r="G194" s="315">
        <v>2.176848E-2</v>
      </c>
      <c r="H194" s="315">
        <v>2.176848E-2</v>
      </c>
      <c r="I194" s="58">
        <f t="shared" si="21"/>
        <v>0</v>
      </c>
      <c r="J194" s="58">
        <f t="shared" si="22"/>
        <v>3.5573530179896156E-4</v>
      </c>
      <c r="K194" s="58">
        <f t="shared" si="27"/>
        <v>-85.735711256482602</v>
      </c>
      <c r="L194" s="58">
        <f t="shared" si="28"/>
        <v>-54.722104934740791</v>
      </c>
      <c r="N194" s="85"/>
    </row>
    <row r="195" spans="1:14" x14ac:dyDescent="0.25">
      <c r="A195" s="21" t="s">
        <v>207</v>
      </c>
      <c r="B195" s="315">
        <v>5.2854999999999999E-2</v>
      </c>
      <c r="C195" s="22">
        <f t="shared" si="19"/>
        <v>6.5282762242824602E-4</v>
      </c>
      <c r="D195" s="315">
        <v>4.2560510000000003E-2</v>
      </c>
      <c r="E195" s="58">
        <f t="shared" si="20"/>
        <v>3.5572391593434021E-4</v>
      </c>
      <c r="F195" s="315">
        <v>0</v>
      </c>
      <c r="G195" s="315">
        <v>2.0066000000000001E-2</v>
      </c>
      <c r="H195" s="315">
        <v>2.0066000000000001E-2</v>
      </c>
      <c r="I195" s="58">
        <f t="shared" si="21"/>
        <v>0</v>
      </c>
      <c r="J195" s="58">
        <f t="shared" si="22"/>
        <v>3.2791378019494071E-4</v>
      </c>
      <c r="K195" s="58">
        <f t="shared" si="27"/>
        <v>-52.853008575320182</v>
      </c>
      <c r="L195" s="58">
        <f t="shared" si="28"/>
        <v>-62.035758206413774</v>
      </c>
      <c r="N195" s="85"/>
    </row>
    <row r="196" spans="1:14" x14ac:dyDescent="0.25">
      <c r="A196" s="21" t="s">
        <v>16</v>
      </c>
      <c r="B196" s="315">
        <v>1.47E-4</v>
      </c>
      <c r="C196" s="22">
        <f t="shared" ref="C196:C259" si="29">(B196/$B$267)*100</f>
        <v>1.815640156975729E-6</v>
      </c>
      <c r="D196" s="315">
        <v>1.84432E-2</v>
      </c>
      <c r="E196" s="58">
        <f t="shared" ref="E196:E259" si="30">(D196/$D$267)*100</f>
        <v>1.5414964074350198E-4</v>
      </c>
      <c r="F196" s="315">
        <v>1.5550399999999999E-2</v>
      </c>
      <c r="G196" s="315">
        <v>0</v>
      </c>
      <c r="H196" s="315">
        <v>1.5550399999999999E-2</v>
      </c>
      <c r="I196" s="58">
        <f t="shared" ref="I196:I259" si="31">(F196/$H$267)*100</f>
        <v>2.5412092333018064E-4</v>
      </c>
      <c r="J196" s="58">
        <f t="shared" ref="J196:J259" si="32">(G196/$H$267)*100</f>
        <v>0</v>
      </c>
      <c r="K196" s="58">
        <f t="shared" si="27"/>
        <v>-15.684913680923051</v>
      </c>
      <c r="L196" s="58">
        <f t="shared" si="28"/>
        <v>10478.503401360544</v>
      </c>
      <c r="N196" s="85"/>
    </row>
    <row r="197" spans="1:14" x14ac:dyDescent="0.25">
      <c r="A197" s="21" t="s">
        <v>98</v>
      </c>
      <c r="B197" s="315">
        <v>17.37061993</v>
      </c>
      <c r="C197" s="22">
        <f t="shared" si="29"/>
        <v>0.21454962650660497</v>
      </c>
      <c r="D197" s="315">
        <v>2.3913E-2</v>
      </c>
      <c r="E197" s="58">
        <f t="shared" si="30"/>
        <v>1.9986663697727958E-4</v>
      </c>
      <c r="F197" s="315">
        <v>4.8038500000000001E-3</v>
      </c>
      <c r="G197" s="315">
        <v>8.5730400000000005E-3</v>
      </c>
      <c r="H197" s="315">
        <v>1.3376889999999999E-2</v>
      </c>
      <c r="I197" s="58">
        <f t="shared" si="31"/>
        <v>7.8503369530024205E-5</v>
      </c>
      <c r="J197" s="58">
        <f t="shared" si="32"/>
        <v>1.4009857241913858E-4</v>
      </c>
      <c r="K197" s="58">
        <f t="shared" si="27"/>
        <v>-44.060176473048138</v>
      </c>
      <c r="L197" s="58">
        <f t="shared" si="28"/>
        <v>-99.922991291883051</v>
      </c>
      <c r="N197" s="85"/>
    </row>
    <row r="198" spans="1:14" x14ac:dyDescent="0.25">
      <c r="A198" s="21" t="s">
        <v>190</v>
      </c>
      <c r="B198" s="315">
        <v>0.15209543</v>
      </c>
      <c r="C198" s="22">
        <f t="shared" si="29"/>
        <v>1.8785753088468777E-3</v>
      </c>
      <c r="D198" s="315">
        <v>9.0976299999999989E-3</v>
      </c>
      <c r="E198" s="58">
        <f t="shared" si="30"/>
        <v>7.6038669868423364E-5</v>
      </c>
      <c r="F198" s="315">
        <v>0</v>
      </c>
      <c r="G198" s="315">
        <v>1.198543E-2</v>
      </c>
      <c r="H198" s="315">
        <v>1.198543E-2</v>
      </c>
      <c r="I198" s="58">
        <f t="shared" si="31"/>
        <v>0</v>
      </c>
      <c r="J198" s="58">
        <f t="shared" si="32"/>
        <v>1.9586303491287991E-4</v>
      </c>
      <c r="K198" s="58">
        <f t="shared" si="27"/>
        <v>31.742332893292001</v>
      </c>
      <c r="L198" s="58">
        <f t="shared" si="28"/>
        <v>-92.119796104327392</v>
      </c>
      <c r="N198" s="85"/>
    </row>
    <row r="199" spans="1:14" x14ac:dyDescent="0.25">
      <c r="A199" s="21" t="s">
        <v>247</v>
      </c>
      <c r="B199" s="315">
        <v>1.4397790000000001E-2</v>
      </c>
      <c r="C199" s="22">
        <f t="shared" si="29"/>
        <v>1.7783133126328968E-4</v>
      </c>
      <c r="D199" s="315">
        <v>0.18021298999999999</v>
      </c>
      <c r="E199" s="58">
        <f t="shared" si="30"/>
        <v>1.5062336072813997E-3</v>
      </c>
      <c r="F199" s="315">
        <v>0</v>
      </c>
      <c r="G199" s="315">
        <v>8.8138999999999995E-3</v>
      </c>
      <c r="H199" s="315">
        <v>8.8138999999999995E-3</v>
      </c>
      <c r="I199" s="58">
        <f t="shared" si="31"/>
        <v>0</v>
      </c>
      <c r="J199" s="58">
        <f t="shared" si="32"/>
        <v>1.4403464902123928E-4</v>
      </c>
      <c r="K199" s="58">
        <f t="shared" si="27"/>
        <v>-95.109176092134092</v>
      </c>
      <c r="L199" s="58">
        <f t="shared" si="28"/>
        <v>-38.782965996864803</v>
      </c>
      <c r="N199" s="85"/>
    </row>
    <row r="200" spans="1:14" x14ac:dyDescent="0.25">
      <c r="A200" s="21" t="s">
        <v>110</v>
      </c>
      <c r="B200" s="315">
        <v>1.490359E-2</v>
      </c>
      <c r="C200" s="22">
        <f t="shared" si="29"/>
        <v>1.8407861555851636E-4</v>
      </c>
      <c r="D200" s="315">
        <v>3.2203100000000001E-3</v>
      </c>
      <c r="E200" s="58">
        <f t="shared" si="30"/>
        <v>2.6915591089545571E-5</v>
      </c>
      <c r="F200" s="315">
        <v>4.5634999999999998E-3</v>
      </c>
      <c r="G200" s="315">
        <v>0</v>
      </c>
      <c r="H200" s="315">
        <v>4.5634999999999998E-3</v>
      </c>
      <c r="I200" s="58">
        <f t="shared" si="31"/>
        <v>7.457562722613435E-5</v>
      </c>
      <c r="J200" s="58">
        <f t="shared" si="32"/>
        <v>0</v>
      </c>
      <c r="K200" s="58">
        <f t="shared" si="27"/>
        <v>41.709959600162705</v>
      </c>
      <c r="L200" s="58">
        <f t="shared" si="28"/>
        <v>-69.379860825478957</v>
      </c>
      <c r="N200" s="85"/>
    </row>
    <row r="201" spans="1:14" x14ac:dyDescent="0.25">
      <c r="A201" s="21" t="s">
        <v>31</v>
      </c>
      <c r="B201" s="315">
        <v>0.14687735000000002</v>
      </c>
      <c r="C201" s="22">
        <f t="shared" si="29"/>
        <v>1.8141252708175452E-3</v>
      </c>
      <c r="D201" s="315">
        <v>0</v>
      </c>
      <c r="E201" s="58">
        <f t="shared" si="30"/>
        <v>0</v>
      </c>
      <c r="F201" s="315">
        <v>0</v>
      </c>
      <c r="G201" s="315">
        <v>4.5293999999999994E-3</v>
      </c>
      <c r="H201" s="315">
        <v>4.5293999999999994E-3</v>
      </c>
      <c r="I201" s="58">
        <f t="shared" si="31"/>
        <v>0</v>
      </c>
      <c r="J201" s="58">
        <f t="shared" si="32"/>
        <v>7.4018373169289545E-5</v>
      </c>
      <c r="K201" s="225" t="s">
        <v>314</v>
      </c>
      <c r="L201" s="58">
        <f t="shared" si="28"/>
        <v>-96.916202532248846</v>
      </c>
      <c r="N201" s="85"/>
    </row>
    <row r="202" spans="1:14" x14ac:dyDescent="0.25">
      <c r="A202" s="21" t="s">
        <v>208</v>
      </c>
      <c r="B202" s="315">
        <v>2.2713830000000001E-2</v>
      </c>
      <c r="C202" s="22">
        <f t="shared" si="29"/>
        <v>2.8054518276680288E-4</v>
      </c>
      <c r="D202" s="315">
        <v>1.3271379999999999E-2</v>
      </c>
      <c r="E202" s="58">
        <f t="shared" si="30"/>
        <v>1.1092318356741223E-4</v>
      </c>
      <c r="F202" s="315">
        <v>0</v>
      </c>
      <c r="G202" s="315">
        <v>3.748E-3</v>
      </c>
      <c r="H202" s="315">
        <v>3.748E-3</v>
      </c>
      <c r="I202" s="58">
        <f t="shared" si="31"/>
        <v>0</v>
      </c>
      <c r="J202" s="58">
        <f t="shared" si="32"/>
        <v>6.1248920969333084E-5</v>
      </c>
      <c r="K202" s="58">
        <f t="shared" ref="K202:K210" si="33">((H202/D202)-1)*100</f>
        <v>-71.758777158064945</v>
      </c>
      <c r="L202" s="58">
        <f t="shared" si="28"/>
        <v>-83.499040012186413</v>
      </c>
      <c r="N202" s="85"/>
    </row>
    <row r="203" spans="1:14" x14ac:dyDescent="0.25">
      <c r="A203" s="21" t="s">
        <v>124</v>
      </c>
      <c r="B203" s="315">
        <v>0</v>
      </c>
      <c r="C203" s="22">
        <f t="shared" si="29"/>
        <v>0</v>
      </c>
      <c r="D203" s="315">
        <v>1.336005E-2</v>
      </c>
      <c r="E203" s="58">
        <f t="shared" si="30"/>
        <v>1.1166429403873643E-4</v>
      </c>
      <c r="F203" s="315">
        <v>2.0400000000000001E-3</v>
      </c>
      <c r="G203" s="315">
        <v>1.449E-3</v>
      </c>
      <c r="H203" s="315">
        <v>3.4889999999999999E-3</v>
      </c>
      <c r="I203" s="58">
        <f t="shared" si="31"/>
        <v>3.3337192843500401E-5</v>
      </c>
      <c r="J203" s="58">
        <f t="shared" si="32"/>
        <v>2.3679211975603958E-5</v>
      </c>
      <c r="K203" s="58">
        <f t="shared" si="33"/>
        <v>-73.884828275343281</v>
      </c>
      <c r="L203" s="225" t="s">
        <v>314</v>
      </c>
      <c r="N203" s="85"/>
    </row>
    <row r="204" spans="1:14" x14ac:dyDescent="0.25">
      <c r="A204" s="21" t="s">
        <v>73</v>
      </c>
      <c r="B204" s="315">
        <v>6.4000000000000003E-3</v>
      </c>
      <c r="C204" s="22">
        <f t="shared" si="29"/>
        <v>7.9048278943161002E-5</v>
      </c>
      <c r="D204" s="315">
        <v>1.4499999999999999E-3</v>
      </c>
      <c r="E204" s="58">
        <f t="shared" si="30"/>
        <v>1.2119208113455248E-5</v>
      </c>
      <c r="F204" s="315">
        <v>3.2499999999999999E-3</v>
      </c>
      <c r="G204" s="315">
        <v>0</v>
      </c>
      <c r="H204" s="315">
        <v>3.2499999999999999E-3</v>
      </c>
      <c r="I204" s="58">
        <f t="shared" si="31"/>
        <v>5.3110723892831513E-5</v>
      </c>
      <c r="J204" s="58">
        <f t="shared" si="32"/>
        <v>0</v>
      </c>
      <c r="K204" s="58">
        <f t="shared" si="33"/>
        <v>124.13793103448279</v>
      </c>
      <c r="L204" s="58">
        <f>((H204/B204)-1)*100</f>
        <v>-49.21875</v>
      </c>
      <c r="N204" s="85"/>
    </row>
    <row r="205" spans="1:14" x14ac:dyDescent="0.25">
      <c r="A205" s="21" t="s">
        <v>188</v>
      </c>
      <c r="B205" s="315">
        <v>6.7269999999999996E-2</v>
      </c>
      <c r="C205" s="22">
        <f t="shared" si="29"/>
        <v>8.3087151945413125E-4</v>
      </c>
      <c r="D205" s="315">
        <v>4.7287949999999995E-2</v>
      </c>
      <c r="E205" s="58">
        <f t="shared" si="30"/>
        <v>3.9523621193701111E-4</v>
      </c>
      <c r="F205" s="315">
        <v>0</v>
      </c>
      <c r="G205" s="315">
        <v>3.1865000000000001E-3</v>
      </c>
      <c r="H205" s="315">
        <v>3.1865000000000001E-3</v>
      </c>
      <c r="I205" s="58">
        <f t="shared" si="31"/>
        <v>0</v>
      </c>
      <c r="J205" s="58">
        <f t="shared" si="32"/>
        <v>5.2073022056771578E-5</v>
      </c>
      <c r="K205" s="58">
        <f t="shared" si="33"/>
        <v>-93.261496850677602</v>
      </c>
      <c r="L205" s="58">
        <f>((H205/B205)-1)*100</f>
        <v>-95.263118775085474</v>
      </c>
      <c r="N205" s="85"/>
    </row>
    <row r="206" spans="1:14" x14ac:dyDescent="0.25">
      <c r="A206" s="21" t="s">
        <v>121</v>
      </c>
      <c r="B206" s="315">
        <v>2.4506980000000001E-2</v>
      </c>
      <c r="C206" s="22">
        <f t="shared" si="29"/>
        <v>3.0269290485851057E-4</v>
      </c>
      <c r="D206" s="315">
        <v>9.2124919999999999E-2</v>
      </c>
      <c r="E206" s="58">
        <f t="shared" si="30"/>
        <v>7.6998695028649366E-4</v>
      </c>
      <c r="F206" s="315">
        <v>9.5436000000000002E-4</v>
      </c>
      <c r="G206" s="315">
        <v>2.1964200000000001E-3</v>
      </c>
      <c r="H206" s="315">
        <v>3.1507800000000002E-3</v>
      </c>
      <c r="I206" s="58">
        <f t="shared" si="31"/>
        <v>1.559592321672698E-5</v>
      </c>
      <c r="J206" s="58">
        <f t="shared" si="32"/>
        <v>3.5893371130059387E-5</v>
      </c>
      <c r="K206" s="58">
        <f t="shared" si="33"/>
        <v>-96.579883054443911</v>
      </c>
      <c r="L206" s="58">
        <f>((H206/B206)-1)*100</f>
        <v>-87.143336306635916</v>
      </c>
      <c r="N206" s="85"/>
    </row>
    <row r="207" spans="1:14" x14ac:dyDescent="0.25">
      <c r="A207" s="21" t="s">
        <v>241</v>
      </c>
      <c r="B207" s="315">
        <v>1.185464E-2</v>
      </c>
      <c r="C207" s="22">
        <f t="shared" si="29"/>
        <v>1.4642013898293033E-4</v>
      </c>
      <c r="D207" s="315">
        <v>1.651451E-2</v>
      </c>
      <c r="E207" s="58">
        <f t="shared" si="30"/>
        <v>1.3802950591843989E-4</v>
      </c>
      <c r="F207" s="315">
        <v>0</v>
      </c>
      <c r="G207" s="315">
        <v>3.0636299999999999E-3</v>
      </c>
      <c r="H207" s="315">
        <v>3.0636299999999999E-3</v>
      </c>
      <c r="I207" s="58">
        <f t="shared" si="31"/>
        <v>0</v>
      </c>
      <c r="J207" s="58">
        <f t="shared" si="32"/>
        <v>5.0065109858398592E-5</v>
      </c>
      <c r="K207" s="58">
        <f t="shared" si="33"/>
        <v>-81.44885921532034</v>
      </c>
      <c r="L207" s="58">
        <f>((H207/B207)-1)*100</f>
        <v>-74.15670151096954</v>
      </c>
      <c r="N207" s="85"/>
    </row>
    <row r="208" spans="1:14" x14ac:dyDescent="0.25">
      <c r="A208" s="21" t="s">
        <v>167</v>
      </c>
      <c r="B208" s="315">
        <v>0</v>
      </c>
      <c r="C208" s="22">
        <f t="shared" si="29"/>
        <v>0</v>
      </c>
      <c r="D208" s="315">
        <v>1.342E-2</v>
      </c>
      <c r="E208" s="58">
        <f t="shared" si="30"/>
        <v>1.1216536060866858E-4</v>
      </c>
      <c r="F208" s="315">
        <v>1.7000000000000001E-4</v>
      </c>
      <c r="G208" s="315">
        <v>2.5000000000000001E-3</v>
      </c>
      <c r="H208" s="315">
        <v>2.6700000000000001E-3</v>
      </c>
      <c r="I208" s="58">
        <f t="shared" si="31"/>
        <v>2.7780994036250334E-6</v>
      </c>
      <c r="J208" s="58">
        <f t="shared" si="32"/>
        <v>4.0854402994485783E-5</v>
      </c>
      <c r="K208" s="58">
        <f t="shared" si="33"/>
        <v>-80.104321907600593</v>
      </c>
      <c r="L208" s="225" t="s">
        <v>314</v>
      </c>
      <c r="N208" s="85"/>
    </row>
    <row r="209" spans="1:14" x14ac:dyDescent="0.25">
      <c r="A209" s="21" t="s">
        <v>63</v>
      </c>
      <c r="B209" s="315">
        <v>5.0970399999999997E-3</v>
      </c>
      <c r="C209" s="22">
        <f t="shared" si="29"/>
        <v>6.2955037453820206E-5</v>
      </c>
      <c r="D209" s="315">
        <v>2.7855700000000002E-3</v>
      </c>
      <c r="E209" s="58">
        <f t="shared" si="30"/>
        <v>2.3282001754894856E-5</v>
      </c>
      <c r="F209" s="315">
        <v>2.418E-3</v>
      </c>
      <c r="G209" s="315">
        <v>0</v>
      </c>
      <c r="H209" s="315">
        <v>2.418E-3</v>
      </c>
      <c r="I209" s="58">
        <f t="shared" si="31"/>
        <v>3.951437857626665E-5</v>
      </c>
      <c r="J209" s="58">
        <f t="shared" si="32"/>
        <v>0</v>
      </c>
      <c r="K209" s="58">
        <f t="shared" si="33"/>
        <v>-13.195503972257027</v>
      </c>
      <c r="L209" s="58">
        <f>((H209/B209)-1)*100</f>
        <v>-52.560701897571917</v>
      </c>
      <c r="N209" s="85"/>
    </row>
    <row r="210" spans="1:14" x14ac:dyDescent="0.25">
      <c r="A210" s="21" t="s">
        <v>45</v>
      </c>
      <c r="B210" s="315">
        <v>0</v>
      </c>
      <c r="C210" s="22">
        <f t="shared" si="29"/>
        <v>0</v>
      </c>
      <c r="D210" s="315">
        <v>2.4960799999999999E-3</v>
      </c>
      <c r="E210" s="58">
        <f t="shared" si="30"/>
        <v>2.0862422750229914E-5</v>
      </c>
      <c r="F210" s="315">
        <v>1.4035999999999999E-3</v>
      </c>
      <c r="G210" s="315">
        <v>8.0424000000000001E-4</v>
      </c>
      <c r="H210" s="315">
        <v>2.20784E-3</v>
      </c>
      <c r="I210" s="58">
        <f t="shared" si="31"/>
        <v>2.2937296017224097E-5</v>
      </c>
      <c r="J210" s="58">
        <f t="shared" si="32"/>
        <v>1.3142698025714097E-5</v>
      </c>
      <c r="K210" s="58">
        <f t="shared" si="33"/>
        <v>-11.547706804269087</v>
      </c>
      <c r="L210" s="225" t="s">
        <v>314</v>
      </c>
      <c r="N210" s="85"/>
    </row>
    <row r="211" spans="1:14" x14ac:dyDescent="0.25">
      <c r="A211" s="21" t="s">
        <v>102</v>
      </c>
      <c r="B211" s="315">
        <v>1.73212E-3</v>
      </c>
      <c r="C211" s="22">
        <f t="shared" si="29"/>
        <v>2.1393922644223128E-5</v>
      </c>
      <c r="D211" s="315">
        <v>0</v>
      </c>
      <c r="E211" s="58">
        <f t="shared" si="30"/>
        <v>0</v>
      </c>
      <c r="F211" s="315">
        <v>0</v>
      </c>
      <c r="G211" s="315">
        <v>2.2049999999999999E-3</v>
      </c>
      <c r="H211" s="315">
        <v>2.2049999999999999E-3</v>
      </c>
      <c r="I211" s="58">
        <f t="shared" si="31"/>
        <v>0</v>
      </c>
      <c r="J211" s="58">
        <f t="shared" si="32"/>
        <v>3.603358344113646E-5</v>
      </c>
      <c r="K211" s="225" t="s">
        <v>314</v>
      </c>
      <c r="L211" s="58">
        <f>((H211/B211)-1)*100</f>
        <v>27.300648915779501</v>
      </c>
      <c r="N211" s="85"/>
    </row>
    <row r="212" spans="1:14" x14ac:dyDescent="0.25">
      <c r="A212" s="21" t="s">
        <v>82</v>
      </c>
      <c r="B212" s="315">
        <v>0</v>
      </c>
      <c r="C212" s="22">
        <f t="shared" si="29"/>
        <v>0</v>
      </c>
      <c r="D212" s="315">
        <v>0</v>
      </c>
      <c r="E212" s="58">
        <f t="shared" si="30"/>
        <v>0</v>
      </c>
      <c r="F212" s="315">
        <v>0</v>
      </c>
      <c r="G212" s="315">
        <v>8.2003000000000002E-4</v>
      </c>
      <c r="H212" s="315">
        <v>8.2003000000000002E-4</v>
      </c>
      <c r="I212" s="58">
        <f t="shared" si="31"/>
        <v>0</v>
      </c>
      <c r="J212" s="58">
        <f t="shared" si="32"/>
        <v>1.340073443502727E-5</v>
      </c>
      <c r="K212" s="225" t="s">
        <v>314</v>
      </c>
      <c r="L212" s="225" t="s">
        <v>314</v>
      </c>
      <c r="N212" s="85"/>
    </row>
    <row r="213" spans="1:14" x14ac:dyDescent="0.25">
      <c r="A213" s="21" t="s">
        <v>126</v>
      </c>
      <c r="B213" s="315">
        <v>5.0165000000000001E-2</v>
      </c>
      <c r="C213" s="22">
        <f t="shared" si="29"/>
        <v>6.1960264268494868E-4</v>
      </c>
      <c r="D213" s="315">
        <v>2.5000000000000001E-3</v>
      </c>
      <c r="E213" s="58">
        <f t="shared" si="30"/>
        <v>2.0895186402509051E-5</v>
      </c>
      <c r="F213" s="315">
        <v>0</v>
      </c>
      <c r="G213" s="315">
        <v>5.3499999999999999E-4</v>
      </c>
      <c r="H213" s="315">
        <v>5.3499999999999999E-4</v>
      </c>
      <c r="I213" s="58">
        <f t="shared" si="31"/>
        <v>0</v>
      </c>
      <c r="J213" s="58">
        <f t="shared" si="32"/>
        <v>8.7428422408199561E-6</v>
      </c>
      <c r="K213" s="58">
        <f>((H213/D213)-1)*100</f>
        <v>-78.600000000000009</v>
      </c>
      <c r="L213" s="58">
        <f>((H213/B213)-1)*100</f>
        <v>-98.93351938602612</v>
      </c>
      <c r="N213" s="85"/>
    </row>
    <row r="214" spans="1:14" x14ac:dyDescent="0.25">
      <c r="A214" s="21" t="s">
        <v>43</v>
      </c>
      <c r="B214" s="315">
        <v>0</v>
      </c>
      <c r="C214" s="22">
        <f t="shared" si="29"/>
        <v>0</v>
      </c>
      <c r="D214" s="315">
        <v>0</v>
      </c>
      <c r="E214" s="58">
        <f t="shared" si="30"/>
        <v>0</v>
      </c>
      <c r="F214" s="315">
        <v>5.0000000000000001E-4</v>
      </c>
      <c r="G214" s="315">
        <v>0</v>
      </c>
      <c r="H214" s="315">
        <v>5.0000000000000001E-4</v>
      </c>
      <c r="I214" s="58">
        <f t="shared" si="31"/>
        <v>8.1708805988971562E-6</v>
      </c>
      <c r="J214" s="58">
        <f t="shared" si="32"/>
        <v>0</v>
      </c>
      <c r="K214" s="225" t="s">
        <v>314</v>
      </c>
      <c r="L214" s="225" t="s">
        <v>314</v>
      </c>
      <c r="N214" s="85"/>
    </row>
    <row r="215" spans="1:14" x14ac:dyDescent="0.25">
      <c r="A215" s="21" t="s">
        <v>141</v>
      </c>
      <c r="B215" s="315">
        <v>1.8599999999999999E-4</v>
      </c>
      <c r="C215" s="22">
        <f t="shared" si="29"/>
        <v>2.2973406067856164E-6</v>
      </c>
      <c r="D215" s="315">
        <v>3.9351100000000003E-3</v>
      </c>
      <c r="E215" s="58">
        <f t="shared" si="30"/>
        <v>3.288994278575096E-5</v>
      </c>
      <c r="F215" s="315">
        <v>3.0000000000000001E-5</v>
      </c>
      <c r="G215" s="315">
        <v>4.5813000000000001E-4</v>
      </c>
      <c r="H215" s="315">
        <v>4.8812999999999998E-4</v>
      </c>
      <c r="I215" s="58">
        <f t="shared" si="31"/>
        <v>4.9025283593382937E-7</v>
      </c>
      <c r="J215" s="58">
        <f t="shared" si="32"/>
        <v>7.4866510575455083E-6</v>
      </c>
      <c r="K215" s="58">
        <f>((H215/D215)-1)*100</f>
        <v>-87.595518295549553</v>
      </c>
      <c r="L215" s="58">
        <f>((H215/B215)-1)*100</f>
        <v>162.43548387096774</v>
      </c>
      <c r="N215" s="85"/>
    </row>
    <row r="216" spans="1:14" x14ac:dyDescent="0.25">
      <c r="A216" s="21" t="s">
        <v>44</v>
      </c>
      <c r="B216" s="315">
        <v>5.5199999999999997E-4</v>
      </c>
      <c r="C216" s="22">
        <f t="shared" si="29"/>
        <v>6.8179140588476364E-6</v>
      </c>
      <c r="D216" s="315">
        <v>5.5902E-3</v>
      </c>
      <c r="E216" s="58">
        <f t="shared" si="30"/>
        <v>4.6723308410922438E-5</v>
      </c>
      <c r="F216" s="315">
        <v>0</v>
      </c>
      <c r="G216" s="315">
        <v>3.6480000000000003E-4</v>
      </c>
      <c r="H216" s="315">
        <v>3.6480000000000003E-4</v>
      </c>
      <c r="I216" s="58">
        <f t="shared" si="31"/>
        <v>0</v>
      </c>
      <c r="J216" s="58">
        <f t="shared" si="32"/>
        <v>5.9614744849553657E-6</v>
      </c>
      <c r="K216" s="58">
        <f>((H216/D216)-1)*100</f>
        <v>-93.474294300740581</v>
      </c>
      <c r="L216" s="58">
        <f>((H216/B216)-1)*100</f>
        <v>-33.91304347826086</v>
      </c>
      <c r="N216" s="85"/>
    </row>
    <row r="217" spans="1:14" x14ac:dyDescent="0.25">
      <c r="A217" s="21" t="s">
        <v>155</v>
      </c>
      <c r="B217" s="315">
        <v>1.41684199</v>
      </c>
      <c r="C217" s="22">
        <f t="shared" si="29"/>
        <v>1.7499831381859895E-2</v>
      </c>
      <c r="D217" s="315">
        <v>0.11427466999999999</v>
      </c>
      <c r="E217" s="58">
        <f t="shared" si="30"/>
        <v>9.5511621229408357E-4</v>
      </c>
      <c r="F217" s="315">
        <v>0</v>
      </c>
      <c r="G217" s="315">
        <v>2.4000000000000001E-4</v>
      </c>
      <c r="H217" s="315">
        <v>2.4000000000000001E-4</v>
      </c>
      <c r="I217" s="58">
        <f t="shared" si="31"/>
        <v>0</v>
      </c>
      <c r="J217" s="58">
        <f t="shared" si="32"/>
        <v>3.9220226874706349E-6</v>
      </c>
      <c r="K217" s="58">
        <f>((H217/D217)-1)*100</f>
        <v>-99.789979704163656</v>
      </c>
      <c r="L217" s="58">
        <f>((H217/B217)-1)*100</f>
        <v>-99.983060919870113</v>
      </c>
      <c r="N217" s="85"/>
    </row>
    <row r="218" spans="1:14" x14ac:dyDescent="0.25">
      <c r="A218" s="21" t="s">
        <v>137</v>
      </c>
      <c r="B218" s="315">
        <v>6.2435999999999998E-2</v>
      </c>
      <c r="C218" s="22">
        <f t="shared" si="29"/>
        <v>7.7116536626487496E-4</v>
      </c>
      <c r="D218" s="315">
        <v>0</v>
      </c>
      <c r="E218" s="58">
        <f t="shared" si="30"/>
        <v>0</v>
      </c>
      <c r="F218" s="315">
        <v>2.0000000000000001E-4</v>
      </c>
      <c r="G218" s="315">
        <v>2.0000000000000002E-5</v>
      </c>
      <c r="H218" s="315">
        <v>2.2000000000000001E-4</v>
      </c>
      <c r="I218" s="58">
        <f t="shared" si="31"/>
        <v>3.268352239558863E-6</v>
      </c>
      <c r="J218" s="58">
        <f t="shared" si="32"/>
        <v>3.2683522395588628E-7</v>
      </c>
      <c r="K218" s="225" t="s">
        <v>314</v>
      </c>
      <c r="L218" s="58">
        <f>((H218/B218)-1)*100</f>
        <v>-99.647639182522909</v>
      </c>
      <c r="N218" s="85"/>
    </row>
    <row r="219" spans="1:14" x14ac:dyDescent="0.25">
      <c r="A219" s="21" t="s">
        <v>93</v>
      </c>
      <c r="B219" s="315">
        <v>1.1838360000000001E-2</v>
      </c>
      <c r="C219" s="22">
        <f t="shared" si="29"/>
        <v>1.4621905992336868E-4</v>
      </c>
      <c r="D219" s="315">
        <v>0.28905932000000001</v>
      </c>
      <c r="E219" s="58">
        <f t="shared" si="30"/>
        <v>2.415979349113005E-3</v>
      </c>
      <c r="F219" s="315">
        <v>2.0000000000000001E-4</v>
      </c>
      <c r="G219" s="315">
        <v>0</v>
      </c>
      <c r="H219" s="315">
        <v>2.0000000000000001E-4</v>
      </c>
      <c r="I219" s="58">
        <f t="shared" si="31"/>
        <v>3.268352239558863E-6</v>
      </c>
      <c r="J219" s="58">
        <f t="shared" si="32"/>
        <v>0</v>
      </c>
      <c r="K219" s="58">
        <f>((H219/D219)-1)*100</f>
        <v>-99.930810049646553</v>
      </c>
      <c r="L219" s="58">
        <f>((H219/B219)-1)*100</f>
        <v>-98.310576802867971</v>
      </c>
      <c r="N219" s="85"/>
    </row>
    <row r="220" spans="1:14" x14ac:dyDescent="0.25">
      <c r="A220" s="21" t="s">
        <v>56</v>
      </c>
      <c r="B220" s="315">
        <v>0</v>
      </c>
      <c r="C220" s="22">
        <f t="shared" si="29"/>
        <v>0</v>
      </c>
      <c r="D220" s="315">
        <v>0</v>
      </c>
      <c r="E220" s="58">
        <f t="shared" si="30"/>
        <v>0</v>
      </c>
      <c r="F220" s="315">
        <v>5.0000000000000002E-5</v>
      </c>
      <c r="G220" s="315">
        <v>0</v>
      </c>
      <c r="H220" s="315">
        <v>5.0000000000000002E-5</v>
      </c>
      <c r="I220" s="58">
        <f t="shared" si="31"/>
        <v>8.1708805988971575E-7</v>
      </c>
      <c r="J220" s="58">
        <f t="shared" si="32"/>
        <v>0</v>
      </c>
      <c r="K220" s="225" t="s">
        <v>314</v>
      </c>
      <c r="L220" s="225" t="s">
        <v>314</v>
      </c>
      <c r="N220" s="85"/>
    </row>
    <row r="221" spans="1:14" x14ac:dyDescent="0.25">
      <c r="A221" s="21" t="s">
        <v>24</v>
      </c>
      <c r="B221" s="315">
        <v>4.2553430000000003E-2</v>
      </c>
      <c r="C221" s="22">
        <f t="shared" si="29"/>
        <v>5.2558990697316814E-4</v>
      </c>
      <c r="D221" s="315">
        <v>5.8264099999999997E-3</v>
      </c>
      <c r="E221" s="58">
        <f t="shared" si="30"/>
        <v>4.8697569202977095E-5</v>
      </c>
      <c r="F221" s="315">
        <v>0</v>
      </c>
      <c r="G221" s="315">
        <v>4.1E-5</v>
      </c>
      <c r="H221" s="315">
        <v>4.1E-5</v>
      </c>
      <c r="I221" s="58">
        <f t="shared" si="31"/>
        <v>0</v>
      </c>
      <c r="J221" s="58">
        <f t="shared" si="32"/>
        <v>6.7001220910956686E-7</v>
      </c>
      <c r="K221" s="58">
        <f>((H221/D221)-1)*100</f>
        <v>-99.29630767488041</v>
      </c>
      <c r="L221" s="58">
        <f>((H221/B221)-1)*100</f>
        <v>-99.903650540038726</v>
      </c>
      <c r="N221" s="85"/>
    </row>
    <row r="222" spans="1:14" x14ac:dyDescent="0.25">
      <c r="A222" s="21" t="s">
        <v>42</v>
      </c>
      <c r="B222" s="315">
        <v>0</v>
      </c>
      <c r="C222" s="22">
        <f t="shared" si="29"/>
        <v>0</v>
      </c>
      <c r="D222" s="315">
        <v>1.0764500000000001E-3</v>
      </c>
      <c r="E222" s="58">
        <f t="shared" si="30"/>
        <v>8.9970493611923479E-6</v>
      </c>
      <c r="F222" s="315">
        <v>0</v>
      </c>
      <c r="G222" s="315">
        <v>4.0000000000000003E-5</v>
      </c>
      <c r="H222" s="315">
        <v>4.0000000000000003E-5</v>
      </c>
      <c r="I222" s="58">
        <f t="shared" si="31"/>
        <v>0</v>
      </c>
      <c r="J222" s="58">
        <f t="shared" si="32"/>
        <v>6.5367044791177256E-7</v>
      </c>
      <c r="K222" s="58">
        <f>((H222/D222)-1)*100</f>
        <v>-96.284081935993314</v>
      </c>
      <c r="L222" s="225" t="s">
        <v>314</v>
      </c>
      <c r="N222" s="85"/>
    </row>
    <row r="223" spans="1:14" x14ac:dyDescent="0.25">
      <c r="A223" s="21" t="s">
        <v>17</v>
      </c>
      <c r="B223" s="315">
        <v>9.0000000000000002E-6</v>
      </c>
      <c r="C223" s="22">
        <f t="shared" si="29"/>
        <v>1.1116164226382016E-7</v>
      </c>
      <c r="D223" s="315">
        <v>1.7E-5</v>
      </c>
      <c r="E223" s="58">
        <f t="shared" si="30"/>
        <v>1.4208726753706154E-7</v>
      </c>
      <c r="F223" s="315">
        <v>7.9999999999999996E-6</v>
      </c>
      <c r="G223" s="315">
        <v>0</v>
      </c>
      <c r="H223" s="315">
        <v>7.9999999999999996E-6</v>
      </c>
      <c r="I223" s="58">
        <f t="shared" si="31"/>
        <v>1.3073408958235449E-7</v>
      </c>
      <c r="J223" s="58">
        <f t="shared" si="32"/>
        <v>0</v>
      </c>
      <c r="K223" s="58">
        <f>((H223/D223)-1)*100</f>
        <v>-52.941176470588239</v>
      </c>
      <c r="L223" s="58">
        <f>((H223/B223)-1)*100</f>
        <v>-11.111111111111116</v>
      </c>
      <c r="N223" s="85"/>
    </row>
    <row r="224" spans="1:14" x14ac:dyDescent="0.25">
      <c r="A224" s="21" t="s">
        <v>7</v>
      </c>
      <c r="B224" s="315">
        <v>0.22096070000000001</v>
      </c>
      <c r="C224" s="22">
        <f t="shared" si="29"/>
        <v>2.7291504764181433E-3</v>
      </c>
      <c r="D224" s="315">
        <v>0.15423534999999999</v>
      </c>
      <c r="E224" s="58">
        <f t="shared" si="30"/>
        <v>1.2891105552424896E-3</v>
      </c>
      <c r="F224" s="315">
        <v>0</v>
      </c>
      <c r="G224" s="315">
        <v>0</v>
      </c>
      <c r="H224" s="315">
        <v>0</v>
      </c>
      <c r="I224" s="58">
        <f t="shared" si="31"/>
        <v>0</v>
      </c>
      <c r="J224" s="58">
        <f t="shared" si="32"/>
        <v>0</v>
      </c>
      <c r="K224" s="58">
        <f>((H224/D224)-1)*100</f>
        <v>-100</v>
      </c>
      <c r="L224" s="58">
        <f>((H224/B224)-1)*100</f>
        <v>-100</v>
      </c>
      <c r="N224" s="85"/>
    </row>
    <row r="225" spans="1:14" x14ac:dyDescent="0.25">
      <c r="A225" s="21" t="s">
        <v>13</v>
      </c>
      <c r="B225" s="315">
        <v>1E-4</v>
      </c>
      <c r="C225" s="22">
        <f t="shared" si="29"/>
        <v>1.2351293584868907E-6</v>
      </c>
      <c r="D225" s="315">
        <v>0</v>
      </c>
      <c r="E225" s="58">
        <f t="shared" si="30"/>
        <v>0</v>
      </c>
      <c r="F225" s="315">
        <v>0</v>
      </c>
      <c r="G225" s="315">
        <v>0</v>
      </c>
      <c r="H225" s="315">
        <v>0</v>
      </c>
      <c r="I225" s="58">
        <f t="shared" si="31"/>
        <v>0</v>
      </c>
      <c r="J225" s="58">
        <f t="shared" si="32"/>
        <v>0</v>
      </c>
      <c r="K225" s="225" t="s">
        <v>314</v>
      </c>
      <c r="L225" s="58">
        <f>((H225/B225)-1)*100</f>
        <v>-100</v>
      </c>
      <c r="N225" s="85"/>
    </row>
    <row r="226" spans="1:14" x14ac:dyDescent="0.25">
      <c r="A226" s="21" t="s">
        <v>15</v>
      </c>
      <c r="B226" s="315">
        <v>0</v>
      </c>
      <c r="C226" s="22">
        <f t="shared" si="29"/>
        <v>0</v>
      </c>
      <c r="D226" s="315">
        <v>0</v>
      </c>
      <c r="E226" s="58">
        <f t="shared" si="30"/>
        <v>0</v>
      </c>
      <c r="F226" s="315">
        <v>0</v>
      </c>
      <c r="G226" s="315">
        <v>0</v>
      </c>
      <c r="H226" s="315">
        <v>0</v>
      </c>
      <c r="I226" s="58">
        <f t="shared" si="31"/>
        <v>0</v>
      </c>
      <c r="J226" s="58">
        <f t="shared" si="32"/>
        <v>0</v>
      </c>
      <c r="K226" s="225" t="s">
        <v>314</v>
      </c>
      <c r="L226" s="225" t="s">
        <v>314</v>
      </c>
      <c r="N226" s="85"/>
    </row>
    <row r="227" spans="1:14" x14ac:dyDescent="0.25">
      <c r="A227" s="21" t="s">
        <v>29</v>
      </c>
      <c r="B227" s="315">
        <v>0</v>
      </c>
      <c r="C227" s="22">
        <f t="shared" si="29"/>
        <v>0</v>
      </c>
      <c r="D227" s="315">
        <v>0</v>
      </c>
      <c r="E227" s="58">
        <f t="shared" si="30"/>
        <v>0</v>
      </c>
      <c r="F227" s="315">
        <v>0</v>
      </c>
      <c r="G227" s="315">
        <v>0</v>
      </c>
      <c r="H227" s="315">
        <v>0</v>
      </c>
      <c r="I227" s="58">
        <f t="shared" si="31"/>
        <v>0</v>
      </c>
      <c r="J227" s="58">
        <f t="shared" si="32"/>
        <v>0</v>
      </c>
      <c r="K227" s="225" t="s">
        <v>314</v>
      </c>
      <c r="L227" s="225" t="s">
        <v>314</v>
      </c>
      <c r="N227" s="85"/>
    </row>
    <row r="228" spans="1:14" x14ac:dyDescent="0.25">
      <c r="A228" s="21" t="s">
        <v>38</v>
      </c>
      <c r="B228" s="315">
        <v>0</v>
      </c>
      <c r="C228" s="22">
        <f t="shared" si="29"/>
        <v>0</v>
      </c>
      <c r="D228" s="315">
        <v>0</v>
      </c>
      <c r="E228" s="58">
        <f t="shared" si="30"/>
        <v>0</v>
      </c>
      <c r="F228" s="315">
        <v>0</v>
      </c>
      <c r="G228" s="315">
        <v>0</v>
      </c>
      <c r="H228" s="315">
        <v>0</v>
      </c>
      <c r="I228" s="58">
        <f t="shared" si="31"/>
        <v>0</v>
      </c>
      <c r="J228" s="58">
        <f t="shared" si="32"/>
        <v>0</v>
      </c>
      <c r="K228" s="225" t="s">
        <v>314</v>
      </c>
      <c r="L228" s="225" t="s">
        <v>314</v>
      </c>
      <c r="N228" s="85"/>
    </row>
    <row r="229" spans="1:14" x14ac:dyDescent="0.25">
      <c r="A229" s="21" t="s">
        <v>41</v>
      </c>
      <c r="B229" s="315">
        <v>0</v>
      </c>
      <c r="C229" s="22">
        <f t="shared" si="29"/>
        <v>0</v>
      </c>
      <c r="D229" s="315">
        <v>2.0081699999999998</v>
      </c>
      <c r="E229" s="58">
        <f t="shared" si="30"/>
        <v>1.6784434591170638E-2</v>
      </c>
      <c r="F229" s="315">
        <v>0</v>
      </c>
      <c r="G229" s="315">
        <v>0</v>
      </c>
      <c r="H229" s="315">
        <v>0</v>
      </c>
      <c r="I229" s="58">
        <f t="shared" si="31"/>
        <v>0</v>
      </c>
      <c r="J229" s="58">
        <f t="shared" si="32"/>
        <v>0</v>
      </c>
      <c r="K229" s="58">
        <f>((H229/D229)-1)*100</f>
        <v>-100</v>
      </c>
      <c r="L229" s="225" t="s">
        <v>314</v>
      </c>
      <c r="N229" s="85"/>
    </row>
    <row r="230" spans="1:14" x14ac:dyDescent="0.25">
      <c r="A230" s="21" t="s">
        <v>46</v>
      </c>
      <c r="B230" s="315">
        <v>0</v>
      </c>
      <c r="C230" s="22">
        <f t="shared" si="29"/>
        <v>0</v>
      </c>
      <c r="D230" s="315">
        <v>0</v>
      </c>
      <c r="E230" s="58">
        <f t="shared" si="30"/>
        <v>0</v>
      </c>
      <c r="F230" s="315">
        <v>0</v>
      </c>
      <c r="G230" s="315">
        <v>0</v>
      </c>
      <c r="H230" s="315">
        <v>0</v>
      </c>
      <c r="I230" s="58">
        <f t="shared" si="31"/>
        <v>0</v>
      </c>
      <c r="J230" s="58">
        <f t="shared" si="32"/>
        <v>0</v>
      </c>
      <c r="K230" s="225" t="s">
        <v>314</v>
      </c>
      <c r="L230" s="225" t="s">
        <v>314</v>
      </c>
      <c r="N230" s="85"/>
    </row>
    <row r="231" spans="1:14" x14ac:dyDescent="0.25">
      <c r="A231" s="21" t="s">
        <v>52</v>
      </c>
      <c r="B231" s="315">
        <v>0</v>
      </c>
      <c r="C231" s="22">
        <f t="shared" si="29"/>
        <v>0</v>
      </c>
      <c r="D231" s="315">
        <v>0</v>
      </c>
      <c r="E231" s="58">
        <f t="shared" si="30"/>
        <v>0</v>
      </c>
      <c r="F231" s="315">
        <v>0</v>
      </c>
      <c r="G231" s="315">
        <v>0</v>
      </c>
      <c r="H231" s="315">
        <v>0</v>
      </c>
      <c r="I231" s="58">
        <f t="shared" si="31"/>
        <v>0</v>
      </c>
      <c r="J231" s="58">
        <f t="shared" si="32"/>
        <v>0</v>
      </c>
      <c r="K231" s="225" t="s">
        <v>314</v>
      </c>
      <c r="L231" s="225" t="s">
        <v>314</v>
      </c>
      <c r="N231" s="85"/>
    </row>
    <row r="232" spans="1:14" x14ac:dyDescent="0.25">
      <c r="A232" s="21" t="s">
        <v>53</v>
      </c>
      <c r="B232" s="315">
        <v>0</v>
      </c>
      <c r="C232" s="22">
        <f t="shared" si="29"/>
        <v>0</v>
      </c>
      <c r="D232" s="315">
        <v>0</v>
      </c>
      <c r="E232" s="58">
        <f t="shared" si="30"/>
        <v>0</v>
      </c>
      <c r="F232" s="315">
        <v>0</v>
      </c>
      <c r="G232" s="315">
        <v>0</v>
      </c>
      <c r="H232" s="315">
        <v>0</v>
      </c>
      <c r="I232" s="58">
        <f t="shared" si="31"/>
        <v>0</v>
      </c>
      <c r="J232" s="58">
        <f t="shared" si="32"/>
        <v>0</v>
      </c>
      <c r="K232" s="225" t="s">
        <v>314</v>
      </c>
      <c r="L232" s="225" t="s">
        <v>314</v>
      </c>
      <c r="N232" s="85"/>
    </row>
    <row r="233" spans="1:14" x14ac:dyDescent="0.25">
      <c r="A233" s="21" t="s">
        <v>54</v>
      </c>
      <c r="B233" s="315">
        <v>0</v>
      </c>
      <c r="C233" s="22">
        <f t="shared" si="29"/>
        <v>0</v>
      </c>
      <c r="D233" s="315">
        <v>0</v>
      </c>
      <c r="E233" s="58">
        <f t="shared" si="30"/>
        <v>0</v>
      </c>
      <c r="F233" s="315">
        <v>0</v>
      </c>
      <c r="G233" s="315">
        <v>0</v>
      </c>
      <c r="H233" s="315">
        <v>0</v>
      </c>
      <c r="I233" s="58">
        <f t="shared" si="31"/>
        <v>0</v>
      </c>
      <c r="J233" s="58">
        <f t="shared" si="32"/>
        <v>0</v>
      </c>
      <c r="K233" s="225" t="s">
        <v>314</v>
      </c>
      <c r="L233" s="225" t="s">
        <v>314</v>
      </c>
      <c r="N233" s="85"/>
    </row>
    <row r="234" spans="1:14" x14ac:dyDescent="0.25">
      <c r="A234" s="21" t="s">
        <v>55</v>
      </c>
      <c r="B234" s="315">
        <v>0</v>
      </c>
      <c r="C234" s="22">
        <f t="shared" si="29"/>
        <v>0</v>
      </c>
      <c r="D234" s="315">
        <v>0</v>
      </c>
      <c r="E234" s="58">
        <f t="shared" si="30"/>
        <v>0</v>
      </c>
      <c r="F234" s="315">
        <v>0</v>
      </c>
      <c r="G234" s="315">
        <v>0</v>
      </c>
      <c r="H234" s="315">
        <v>0</v>
      </c>
      <c r="I234" s="58">
        <f t="shared" si="31"/>
        <v>0</v>
      </c>
      <c r="J234" s="58">
        <f t="shared" si="32"/>
        <v>0</v>
      </c>
      <c r="K234" s="225" t="s">
        <v>314</v>
      </c>
      <c r="L234" s="225" t="s">
        <v>314</v>
      </c>
      <c r="N234" s="85"/>
    </row>
    <row r="235" spans="1:14" x14ac:dyDescent="0.25">
      <c r="A235" s="21" t="s">
        <v>57</v>
      </c>
      <c r="B235" s="315">
        <v>0</v>
      </c>
      <c r="C235" s="22">
        <f t="shared" si="29"/>
        <v>0</v>
      </c>
      <c r="D235" s="315">
        <v>0</v>
      </c>
      <c r="E235" s="58">
        <f t="shared" si="30"/>
        <v>0</v>
      </c>
      <c r="F235" s="315">
        <v>0</v>
      </c>
      <c r="G235" s="315">
        <v>0</v>
      </c>
      <c r="H235" s="315">
        <v>0</v>
      </c>
      <c r="I235" s="58">
        <f t="shared" si="31"/>
        <v>0</v>
      </c>
      <c r="J235" s="58">
        <f t="shared" si="32"/>
        <v>0</v>
      </c>
      <c r="K235" s="225" t="s">
        <v>314</v>
      </c>
      <c r="L235" s="225" t="s">
        <v>314</v>
      </c>
      <c r="N235" s="85"/>
    </row>
    <row r="236" spans="1:14" x14ac:dyDescent="0.25">
      <c r="A236" s="21" t="s">
        <v>58</v>
      </c>
      <c r="B236" s="315">
        <v>0.18462500000000001</v>
      </c>
      <c r="C236" s="22">
        <f t="shared" si="29"/>
        <v>2.2803575781064219E-3</v>
      </c>
      <c r="D236" s="315">
        <v>1E-4</v>
      </c>
      <c r="E236" s="58">
        <f t="shared" si="30"/>
        <v>8.3580745610036202E-7</v>
      </c>
      <c r="F236" s="315">
        <v>0</v>
      </c>
      <c r="G236" s="315">
        <v>0</v>
      </c>
      <c r="H236" s="315">
        <v>0</v>
      </c>
      <c r="I236" s="58">
        <f t="shared" si="31"/>
        <v>0</v>
      </c>
      <c r="J236" s="58">
        <f t="shared" si="32"/>
        <v>0</v>
      </c>
      <c r="K236" s="58">
        <f>((H236/D236)-1)*100</f>
        <v>-100</v>
      </c>
      <c r="L236" s="58">
        <f>((H236/B236)-1)*100</f>
        <v>-100</v>
      </c>
      <c r="N236" s="85"/>
    </row>
    <row r="237" spans="1:14" x14ac:dyDescent="0.25">
      <c r="A237" s="21" t="s">
        <v>68</v>
      </c>
      <c r="B237" s="315">
        <v>0</v>
      </c>
      <c r="C237" s="22">
        <f t="shared" si="29"/>
        <v>0</v>
      </c>
      <c r="D237" s="315">
        <v>172.18868147999999</v>
      </c>
      <c r="E237" s="58">
        <f t="shared" si="30"/>
        <v>1.4391658383707431</v>
      </c>
      <c r="F237" s="315">
        <v>0</v>
      </c>
      <c r="G237" s="315">
        <v>0</v>
      </c>
      <c r="H237" s="315">
        <v>0</v>
      </c>
      <c r="I237" s="58">
        <f t="shared" si="31"/>
        <v>0</v>
      </c>
      <c r="J237" s="58">
        <f t="shared" si="32"/>
        <v>0</v>
      </c>
      <c r="K237" s="58">
        <f>((H237/D237)-1)*100</f>
        <v>-100</v>
      </c>
      <c r="L237" s="225" t="s">
        <v>314</v>
      </c>
      <c r="N237" s="85"/>
    </row>
    <row r="238" spans="1:14" x14ac:dyDescent="0.25">
      <c r="A238" s="21" t="s">
        <v>69</v>
      </c>
      <c r="B238" s="315">
        <v>0</v>
      </c>
      <c r="C238" s="22">
        <f t="shared" si="29"/>
        <v>0</v>
      </c>
      <c r="D238" s="315">
        <v>0</v>
      </c>
      <c r="E238" s="58">
        <f t="shared" si="30"/>
        <v>0</v>
      </c>
      <c r="F238" s="315">
        <v>0</v>
      </c>
      <c r="G238" s="315">
        <v>0</v>
      </c>
      <c r="H238" s="315">
        <v>0</v>
      </c>
      <c r="I238" s="58">
        <f t="shared" si="31"/>
        <v>0</v>
      </c>
      <c r="J238" s="58">
        <f t="shared" si="32"/>
        <v>0</v>
      </c>
      <c r="K238" s="225" t="s">
        <v>314</v>
      </c>
      <c r="L238" s="225" t="s">
        <v>314</v>
      </c>
      <c r="N238" s="85"/>
    </row>
    <row r="239" spans="1:14" x14ac:dyDescent="0.25">
      <c r="A239" s="21" t="s">
        <v>70</v>
      </c>
      <c r="B239" s="315">
        <v>1024.4377522100001</v>
      </c>
      <c r="C239" s="22">
        <f t="shared" si="29"/>
        <v>12.653131436968895</v>
      </c>
      <c r="D239" s="315">
        <v>3787.5106853899997</v>
      </c>
      <c r="E239" s="58">
        <f t="shared" si="30"/>
        <v>31.656296709087545</v>
      </c>
      <c r="F239" s="315">
        <v>0</v>
      </c>
      <c r="G239" s="315">
        <v>0</v>
      </c>
      <c r="H239" s="315">
        <v>0</v>
      </c>
      <c r="I239" s="58">
        <f t="shared" si="31"/>
        <v>0</v>
      </c>
      <c r="J239" s="58">
        <f t="shared" si="32"/>
        <v>0</v>
      </c>
      <c r="K239" s="58">
        <f>((H239/D239)-1)*100</f>
        <v>-100</v>
      </c>
      <c r="L239" s="58">
        <f>((H239/B239)-1)*100</f>
        <v>-100</v>
      </c>
      <c r="N239" s="85"/>
    </row>
    <row r="240" spans="1:14" x14ac:dyDescent="0.25">
      <c r="A240" s="21" t="s">
        <v>76</v>
      </c>
      <c r="B240" s="315">
        <v>40.409095000000001</v>
      </c>
      <c r="C240" s="22">
        <f t="shared" si="29"/>
        <v>0.49910459584385825</v>
      </c>
      <c r="D240" s="315">
        <v>0</v>
      </c>
      <c r="E240" s="58">
        <f t="shared" si="30"/>
        <v>0</v>
      </c>
      <c r="F240" s="315">
        <v>0</v>
      </c>
      <c r="G240" s="315">
        <v>0</v>
      </c>
      <c r="H240" s="315">
        <v>0</v>
      </c>
      <c r="I240" s="58">
        <f t="shared" si="31"/>
        <v>0</v>
      </c>
      <c r="J240" s="58">
        <f t="shared" si="32"/>
        <v>0</v>
      </c>
      <c r="K240" s="225" t="s">
        <v>314</v>
      </c>
      <c r="L240" s="58">
        <f>((H240/B240)-1)*100</f>
        <v>-100</v>
      </c>
      <c r="N240" s="85"/>
    </row>
    <row r="241" spans="1:14" x14ac:dyDescent="0.25">
      <c r="A241" s="21" t="s">
        <v>78</v>
      </c>
      <c r="B241" s="315">
        <v>0</v>
      </c>
      <c r="C241" s="22">
        <f t="shared" si="29"/>
        <v>0</v>
      </c>
      <c r="D241" s="315">
        <v>0</v>
      </c>
      <c r="E241" s="58">
        <f t="shared" si="30"/>
        <v>0</v>
      </c>
      <c r="F241" s="315">
        <v>0</v>
      </c>
      <c r="G241" s="315">
        <v>0</v>
      </c>
      <c r="H241" s="315">
        <v>0</v>
      </c>
      <c r="I241" s="58">
        <f t="shared" si="31"/>
        <v>0</v>
      </c>
      <c r="J241" s="58">
        <f t="shared" si="32"/>
        <v>0</v>
      </c>
      <c r="K241" s="225" t="s">
        <v>314</v>
      </c>
      <c r="L241" s="225" t="s">
        <v>314</v>
      </c>
      <c r="N241" s="85"/>
    </row>
    <row r="242" spans="1:14" x14ac:dyDescent="0.25">
      <c r="A242" s="21" t="s">
        <v>84</v>
      </c>
      <c r="B242" s="315">
        <v>1.3179700000000001E-3</v>
      </c>
      <c r="C242" s="22">
        <f t="shared" si="29"/>
        <v>1.6278634406049675E-5</v>
      </c>
      <c r="D242" s="315">
        <v>0</v>
      </c>
      <c r="E242" s="58">
        <f t="shared" si="30"/>
        <v>0</v>
      </c>
      <c r="F242" s="315">
        <v>0</v>
      </c>
      <c r="G242" s="315">
        <v>0</v>
      </c>
      <c r="H242" s="315">
        <v>0</v>
      </c>
      <c r="I242" s="58">
        <f t="shared" si="31"/>
        <v>0</v>
      </c>
      <c r="J242" s="58">
        <f t="shared" si="32"/>
        <v>0</v>
      </c>
      <c r="K242" s="225" t="s">
        <v>314</v>
      </c>
      <c r="L242" s="58">
        <f>((H242/B242)-1)*100</f>
        <v>-100</v>
      </c>
      <c r="N242" s="85"/>
    </row>
    <row r="243" spans="1:14" x14ac:dyDescent="0.25">
      <c r="A243" s="21" t="s">
        <v>85</v>
      </c>
      <c r="B243" s="315">
        <v>0</v>
      </c>
      <c r="C243" s="22">
        <f t="shared" si="29"/>
        <v>0</v>
      </c>
      <c r="D243" s="315">
        <v>0</v>
      </c>
      <c r="E243" s="58">
        <f t="shared" si="30"/>
        <v>0</v>
      </c>
      <c r="F243" s="315">
        <v>0</v>
      </c>
      <c r="G243" s="315">
        <v>0</v>
      </c>
      <c r="H243" s="315">
        <v>0</v>
      </c>
      <c r="I243" s="58">
        <f t="shared" si="31"/>
        <v>0</v>
      </c>
      <c r="J243" s="58">
        <f t="shared" si="32"/>
        <v>0</v>
      </c>
      <c r="K243" s="225" t="s">
        <v>314</v>
      </c>
      <c r="L243" s="225" t="s">
        <v>314</v>
      </c>
      <c r="N243" s="85"/>
    </row>
    <row r="244" spans="1:14" x14ac:dyDescent="0.25">
      <c r="A244" s="21" t="s">
        <v>86</v>
      </c>
      <c r="B244" s="315">
        <v>0</v>
      </c>
      <c r="C244" s="22">
        <f t="shared" si="29"/>
        <v>0</v>
      </c>
      <c r="D244" s="315">
        <v>0</v>
      </c>
      <c r="E244" s="58">
        <f t="shared" si="30"/>
        <v>0</v>
      </c>
      <c r="F244" s="315">
        <v>0</v>
      </c>
      <c r="G244" s="315">
        <v>0</v>
      </c>
      <c r="H244" s="315">
        <v>0</v>
      </c>
      <c r="I244" s="58">
        <f t="shared" si="31"/>
        <v>0</v>
      </c>
      <c r="J244" s="58">
        <f t="shared" si="32"/>
        <v>0</v>
      </c>
      <c r="K244" s="225" t="s">
        <v>314</v>
      </c>
      <c r="L244" s="225" t="s">
        <v>314</v>
      </c>
      <c r="N244" s="85"/>
    </row>
    <row r="245" spans="1:14" x14ac:dyDescent="0.25">
      <c r="A245" s="21" t="s">
        <v>100</v>
      </c>
      <c r="B245" s="315">
        <v>1.4999999999999999E-4</v>
      </c>
      <c r="C245" s="22">
        <f t="shared" si="29"/>
        <v>1.8526940377303357E-6</v>
      </c>
      <c r="D245" s="315">
        <v>0</v>
      </c>
      <c r="E245" s="58">
        <f t="shared" si="30"/>
        <v>0</v>
      </c>
      <c r="F245" s="315">
        <v>0</v>
      </c>
      <c r="G245" s="315">
        <v>0</v>
      </c>
      <c r="H245" s="315">
        <v>0</v>
      </c>
      <c r="I245" s="58">
        <f t="shared" si="31"/>
        <v>0</v>
      </c>
      <c r="J245" s="58">
        <f t="shared" si="32"/>
        <v>0</v>
      </c>
      <c r="K245" s="225" t="s">
        <v>314</v>
      </c>
      <c r="L245" s="58">
        <f>((H245/B245)-1)*100</f>
        <v>-100</v>
      </c>
      <c r="N245" s="85"/>
    </row>
    <row r="246" spans="1:14" x14ac:dyDescent="0.25">
      <c r="A246" s="21" t="s">
        <v>101</v>
      </c>
      <c r="B246" s="315">
        <v>2.3270000000000001E-3</v>
      </c>
      <c r="C246" s="22">
        <f t="shared" si="29"/>
        <v>2.8741460171989945E-5</v>
      </c>
      <c r="D246" s="315">
        <v>0</v>
      </c>
      <c r="E246" s="58">
        <f t="shared" si="30"/>
        <v>0</v>
      </c>
      <c r="F246" s="315">
        <v>0</v>
      </c>
      <c r="G246" s="315">
        <v>0</v>
      </c>
      <c r="H246" s="315">
        <v>0</v>
      </c>
      <c r="I246" s="58">
        <f t="shared" si="31"/>
        <v>0</v>
      </c>
      <c r="J246" s="58">
        <f t="shared" si="32"/>
        <v>0</v>
      </c>
      <c r="K246" s="225" t="s">
        <v>314</v>
      </c>
      <c r="L246" s="58">
        <f>((H246/B246)-1)*100</f>
        <v>-100</v>
      </c>
      <c r="N246" s="85"/>
    </row>
    <row r="247" spans="1:14" s="12" customFormat="1" ht="13" x14ac:dyDescent="0.3">
      <c r="A247" s="21" t="s">
        <v>112</v>
      </c>
      <c r="B247" s="315">
        <v>2.2953370499999997</v>
      </c>
      <c r="C247" s="22">
        <f t="shared" si="29"/>
        <v>2.8350381780776916E-2</v>
      </c>
      <c r="D247" s="315">
        <v>0</v>
      </c>
      <c r="E247" s="58">
        <f t="shared" si="30"/>
        <v>0</v>
      </c>
      <c r="F247" s="315">
        <v>0</v>
      </c>
      <c r="G247" s="315">
        <v>0</v>
      </c>
      <c r="H247" s="315">
        <v>0</v>
      </c>
      <c r="I247" s="58">
        <f t="shared" si="31"/>
        <v>0</v>
      </c>
      <c r="J247" s="58">
        <f t="shared" si="32"/>
        <v>0</v>
      </c>
      <c r="K247" s="225" t="s">
        <v>314</v>
      </c>
      <c r="L247" s="58">
        <f>((H247/B247)-1)*100</f>
        <v>-100</v>
      </c>
      <c r="M247" s="177"/>
    </row>
    <row r="248" spans="1:14" x14ac:dyDescent="0.25">
      <c r="A248" s="21" t="s">
        <v>115</v>
      </c>
      <c r="B248" s="315">
        <v>0</v>
      </c>
      <c r="C248" s="22">
        <f t="shared" si="29"/>
        <v>0</v>
      </c>
      <c r="D248" s="315">
        <v>0</v>
      </c>
      <c r="E248" s="58">
        <f t="shared" si="30"/>
        <v>0</v>
      </c>
      <c r="F248" s="315">
        <v>0</v>
      </c>
      <c r="G248" s="315">
        <v>0</v>
      </c>
      <c r="H248" s="315">
        <v>0</v>
      </c>
      <c r="I248" s="58">
        <f t="shared" si="31"/>
        <v>0</v>
      </c>
      <c r="J248" s="58">
        <f t="shared" si="32"/>
        <v>0</v>
      </c>
      <c r="K248" s="225" t="s">
        <v>314</v>
      </c>
      <c r="L248" s="225" t="s">
        <v>314</v>
      </c>
    </row>
    <row r="249" spans="1:14" x14ac:dyDescent="0.25">
      <c r="A249" s="21" t="s">
        <v>118</v>
      </c>
      <c r="B249" s="315">
        <v>0</v>
      </c>
      <c r="C249" s="22">
        <f t="shared" si="29"/>
        <v>0</v>
      </c>
      <c r="D249" s="315">
        <v>3.0746300000000001E-3</v>
      </c>
      <c r="E249" s="58">
        <f t="shared" si="30"/>
        <v>2.5697986787498564E-5</v>
      </c>
      <c r="F249" s="315">
        <v>0</v>
      </c>
      <c r="G249" s="315">
        <v>0</v>
      </c>
      <c r="H249" s="315">
        <v>0</v>
      </c>
      <c r="I249" s="58">
        <f t="shared" si="31"/>
        <v>0</v>
      </c>
      <c r="J249" s="58">
        <f t="shared" si="32"/>
        <v>0</v>
      </c>
      <c r="K249" s="58">
        <f>((H249/D249)-1)*100</f>
        <v>-100</v>
      </c>
      <c r="L249" s="225" t="s">
        <v>314</v>
      </c>
    </row>
    <row r="250" spans="1:14" x14ac:dyDescent="0.25">
      <c r="A250" s="21" t="s">
        <v>138</v>
      </c>
      <c r="B250" s="315">
        <v>0.171907</v>
      </c>
      <c r="C250" s="22">
        <f t="shared" si="29"/>
        <v>2.123273826294059E-3</v>
      </c>
      <c r="D250" s="315">
        <v>3.1825000000000001E-4</v>
      </c>
      <c r="E250" s="58">
        <f t="shared" si="30"/>
        <v>2.6599572290394024E-6</v>
      </c>
      <c r="F250" s="315">
        <v>0</v>
      </c>
      <c r="G250" s="315">
        <v>0</v>
      </c>
      <c r="H250" s="315">
        <v>0</v>
      </c>
      <c r="I250" s="58">
        <f t="shared" si="31"/>
        <v>0</v>
      </c>
      <c r="J250" s="58">
        <f t="shared" si="32"/>
        <v>0</v>
      </c>
      <c r="K250" s="58">
        <f>((H250/D250)-1)*100</f>
        <v>-100</v>
      </c>
      <c r="L250" s="58">
        <f>((H250/B250)-1)*100</f>
        <v>-100</v>
      </c>
    </row>
    <row r="251" spans="1:14" x14ac:dyDescent="0.25">
      <c r="A251" s="21" t="s">
        <v>158</v>
      </c>
      <c r="B251" s="315">
        <v>0.44916</v>
      </c>
      <c r="C251" s="22">
        <f t="shared" si="29"/>
        <v>5.5477070265797183E-3</v>
      </c>
      <c r="D251" s="315">
        <v>0</v>
      </c>
      <c r="E251" s="58">
        <f t="shared" si="30"/>
        <v>0</v>
      </c>
      <c r="F251" s="315">
        <v>0</v>
      </c>
      <c r="G251" s="315">
        <v>0</v>
      </c>
      <c r="H251" s="315">
        <v>0</v>
      </c>
      <c r="I251" s="58">
        <f t="shared" si="31"/>
        <v>0</v>
      </c>
      <c r="J251" s="58">
        <f t="shared" si="32"/>
        <v>0</v>
      </c>
      <c r="K251" s="225" t="s">
        <v>314</v>
      </c>
      <c r="L251" s="58">
        <f>((H251/B251)-1)*100</f>
        <v>-100</v>
      </c>
    </row>
    <row r="252" spans="1:14" x14ac:dyDescent="0.25">
      <c r="A252" s="21" t="s">
        <v>161</v>
      </c>
      <c r="B252" s="315">
        <v>0</v>
      </c>
      <c r="C252" s="22">
        <f t="shared" si="29"/>
        <v>0</v>
      </c>
      <c r="D252" s="315">
        <v>0</v>
      </c>
      <c r="E252" s="58">
        <f t="shared" si="30"/>
        <v>0</v>
      </c>
      <c r="F252" s="315">
        <v>0</v>
      </c>
      <c r="G252" s="315">
        <v>0</v>
      </c>
      <c r="H252" s="315">
        <v>0</v>
      </c>
      <c r="I252" s="58">
        <f t="shared" si="31"/>
        <v>0</v>
      </c>
      <c r="J252" s="58">
        <f t="shared" si="32"/>
        <v>0</v>
      </c>
      <c r="K252" s="225" t="s">
        <v>314</v>
      </c>
      <c r="L252" s="225" t="s">
        <v>314</v>
      </c>
    </row>
    <row r="253" spans="1:14" x14ac:dyDescent="0.25">
      <c r="A253" s="21" t="s">
        <v>162</v>
      </c>
      <c r="B253" s="315">
        <v>0.13405798000000002</v>
      </c>
      <c r="C253" s="22">
        <f t="shared" si="29"/>
        <v>1.6557894683744843E-3</v>
      </c>
      <c r="D253" s="315">
        <v>0</v>
      </c>
      <c r="E253" s="58">
        <f t="shared" si="30"/>
        <v>0</v>
      </c>
      <c r="F253" s="315">
        <v>0</v>
      </c>
      <c r="G253" s="315">
        <v>0</v>
      </c>
      <c r="H253" s="315">
        <v>0</v>
      </c>
      <c r="I253" s="58">
        <f t="shared" si="31"/>
        <v>0</v>
      </c>
      <c r="J253" s="58">
        <f t="shared" si="32"/>
        <v>0</v>
      </c>
      <c r="K253" s="225" t="s">
        <v>314</v>
      </c>
      <c r="L253" s="58">
        <f>((H253/B253)-1)*100</f>
        <v>-100</v>
      </c>
    </row>
    <row r="254" spans="1:14" x14ac:dyDescent="0.25">
      <c r="A254" s="21" t="s">
        <v>164</v>
      </c>
      <c r="B254" s="315">
        <v>0</v>
      </c>
      <c r="C254" s="22">
        <f t="shared" si="29"/>
        <v>0</v>
      </c>
      <c r="D254" s="315">
        <v>0</v>
      </c>
      <c r="E254" s="58">
        <f t="shared" si="30"/>
        <v>0</v>
      </c>
      <c r="F254" s="315">
        <v>0</v>
      </c>
      <c r="G254" s="315">
        <v>0</v>
      </c>
      <c r="H254" s="315">
        <v>0</v>
      </c>
      <c r="I254" s="58">
        <f t="shared" si="31"/>
        <v>0</v>
      </c>
      <c r="J254" s="58">
        <f t="shared" si="32"/>
        <v>0</v>
      </c>
      <c r="K254" s="225" t="s">
        <v>314</v>
      </c>
      <c r="L254" s="225" t="s">
        <v>314</v>
      </c>
    </row>
    <row r="255" spans="1:14" x14ac:dyDescent="0.25">
      <c r="A255" s="21" t="s">
        <v>166</v>
      </c>
      <c r="B255" s="315">
        <v>0</v>
      </c>
      <c r="C255" s="22">
        <f t="shared" si="29"/>
        <v>0</v>
      </c>
      <c r="D255" s="315">
        <v>0</v>
      </c>
      <c r="E255" s="58">
        <f t="shared" si="30"/>
        <v>0</v>
      </c>
      <c r="F255" s="315">
        <v>0</v>
      </c>
      <c r="G255" s="315">
        <v>0</v>
      </c>
      <c r="H255" s="315">
        <v>0</v>
      </c>
      <c r="I255" s="58">
        <f t="shared" si="31"/>
        <v>0</v>
      </c>
      <c r="J255" s="58">
        <f t="shared" si="32"/>
        <v>0</v>
      </c>
      <c r="K255" s="225" t="s">
        <v>314</v>
      </c>
      <c r="L255" s="225" t="s">
        <v>314</v>
      </c>
    </row>
    <row r="256" spans="1:14" x14ac:dyDescent="0.25">
      <c r="A256" s="21" t="s">
        <v>176</v>
      </c>
      <c r="B256" s="315">
        <v>0</v>
      </c>
      <c r="C256" s="22">
        <f t="shared" si="29"/>
        <v>0</v>
      </c>
      <c r="D256" s="315">
        <v>0</v>
      </c>
      <c r="E256" s="58">
        <f t="shared" si="30"/>
        <v>0</v>
      </c>
      <c r="F256" s="315">
        <v>0</v>
      </c>
      <c r="G256" s="315">
        <v>0</v>
      </c>
      <c r="H256" s="315">
        <v>0</v>
      </c>
      <c r="I256" s="58">
        <f t="shared" si="31"/>
        <v>0</v>
      </c>
      <c r="J256" s="58">
        <f t="shared" si="32"/>
        <v>0</v>
      </c>
      <c r="K256" s="225" t="s">
        <v>314</v>
      </c>
      <c r="L256" s="225" t="s">
        <v>314</v>
      </c>
    </row>
    <row r="257" spans="1:12" x14ac:dyDescent="0.25">
      <c r="A257" s="21" t="s">
        <v>177</v>
      </c>
      <c r="B257" s="315">
        <v>0</v>
      </c>
      <c r="C257" s="22">
        <f t="shared" si="29"/>
        <v>0</v>
      </c>
      <c r="D257" s="315">
        <v>0.16222810999999998</v>
      </c>
      <c r="E257" s="58">
        <f t="shared" si="30"/>
        <v>1.3559146392706969E-3</v>
      </c>
      <c r="F257" s="315">
        <v>0</v>
      </c>
      <c r="G257" s="315">
        <v>0</v>
      </c>
      <c r="H257" s="315">
        <v>0</v>
      </c>
      <c r="I257" s="58">
        <f t="shared" si="31"/>
        <v>0</v>
      </c>
      <c r="J257" s="58">
        <f t="shared" si="32"/>
        <v>0</v>
      </c>
      <c r="K257" s="58">
        <f>((H257/D257)-1)*100</f>
        <v>-100</v>
      </c>
      <c r="L257" s="225" t="s">
        <v>314</v>
      </c>
    </row>
    <row r="258" spans="1:12" x14ac:dyDescent="0.25">
      <c r="A258" s="21" t="s">
        <v>186</v>
      </c>
      <c r="B258" s="315">
        <v>0.59502670999999996</v>
      </c>
      <c r="C258" s="22">
        <f t="shared" si="29"/>
        <v>7.3493495860486513E-3</v>
      </c>
      <c r="D258" s="315">
        <v>1E-4</v>
      </c>
      <c r="E258" s="58">
        <f t="shared" si="30"/>
        <v>8.3580745610036202E-7</v>
      </c>
      <c r="F258" s="315">
        <v>0</v>
      </c>
      <c r="G258" s="315">
        <v>0</v>
      </c>
      <c r="H258" s="315">
        <v>0</v>
      </c>
      <c r="I258" s="58">
        <f t="shared" si="31"/>
        <v>0</v>
      </c>
      <c r="J258" s="58">
        <f t="shared" si="32"/>
        <v>0</v>
      </c>
      <c r="K258" s="58">
        <f>((H258/D258)-1)*100</f>
        <v>-100</v>
      </c>
      <c r="L258" s="58">
        <f>((H258/B258)-1)*100</f>
        <v>-100</v>
      </c>
    </row>
    <row r="259" spans="1:12" x14ac:dyDescent="0.25">
      <c r="A259" s="21" t="s">
        <v>191</v>
      </c>
      <c r="B259" s="315">
        <v>2.0000000000000001E-4</v>
      </c>
      <c r="C259" s="22">
        <f t="shared" si="29"/>
        <v>2.4702587169737813E-6</v>
      </c>
      <c r="D259" s="315">
        <v>0</v>
      </c>
      <c r="E259" s="58">
        <f t="shared" si="30"/>
        <v>0</v>
      </c>
      <c r="F259" s="315">
        <v>0</v>
      </c>
      <c r="G259" s="315">
        <v>0</v>
      </c>
      <c r="H259" s="315">
        <v>0</v>
      </c>
      <c r="I259" s="58">
        <f t="shared" si="31"/>
        <v>0</v>
      </c>
      <c r="J259" s="58">
        <f t="shared" si="32"/>
        <v>0</v>
      </c>
      <c r="K259" s="225" t="s">
        <v>314</v>
      </c>
      <c r="L259" s="58">
        <f>((H259/B259)-1)*100</f>
        <v>-100</v>
      </c>
    </row>
    <row r="260" spans="1:12" x14ac:dyDescent="0.25">
      <c r="A260" s="21" t="s">
        <v>192</v>
      </c>
      <c r="B260" s="315">
        <v>4.0043500000000003E-3</v>
      </c>
      <c r="C260" s="22">
        <f t="shared" ref="C260:C266" si="34">(B260/$B$267)*100</f>
        <v>4.945890246656981E-5</v>
      </c>
      <c r="D260" s="315">
        <v>0.72224255000000004</v>
      </c>
      <c r="E260" s="58">
        <f t="shared" ref="E260:E265" si="35">(D260/$D$267)*100</f>
        <v>6.0365570840293856E-3</v>
      </c>
      <c r="F260" s="315">
        <v>0</v>
      </c>
      <c r="G260" s="315">
        <v>0</v>
      </c>
      <c r="H260" s="315">
        <v>0</v>
      </c>
      <c r="I260" s="58">
        <f t="shared" ref="I260:I266" si="36">(F260/$H$267)*100</f>
        <v>0</v>
      </c>
      <c r="J260" s="58">
        <f t="shared" ref="J260:J266" si="37">(G260/$H$267)*100</f>
        <v>0</v>
      </c>
      <c r="K260" s="58">
        <f>((H260/D260)-1)*100</f>
        <v>-100</v>
      </c>
      <c r="L260" s="58">
        <f>((H260/B260)-1)*100</f>
        <v>-100</v>
      </c>
    </row>
    <row r="261" spans="1:12" x14ac:dyDescent="0.25">
      <c r="A261" s="21" t="s">
        <v>223</v>
      </c>
      <c r="B261" s="315">
        <v>0.65411909000000001</v>
      </c>
      <c r="C261" s="22">
        <f t="shared" si="34"/>
        <v>8.0792169200572875E-3</v>
      </c>
      <c r="D261" s="315">
        <v>0</v>
      </c>
      <c r="E261" s="58">
        <f t="shared" si="35"/>
        <v>0</v>
      </c>
      <c r="F261" s="315">
        <v>0</v>
      </c>
      <c r="G261" s="315">
        <v>0</v>
      </c>
      <c r="H261" s="315">
        <v>0</v>
      </c>
      <c r="I261" s="58">
        <f t="shared" si="36"/>
        <v>0</v>
      </c>
      <c r="J261" s="58">
        <f t="shared" si="37"/>
        <v>0</v>
      </c>
      <c r="K261" s="225" t="s">
        <v>314</v>
      </c>
      <c r="L261" s="58">
        <f>((H261/B261)-1)*100</f>
        <v>-100</v>
      </c>
    </row>
    <row r="262" spans="1:12" x14ac:dyDescent="0.25">
      <c r="A262" s="21" t="s">
        <v>244</v>
      </c>
      <c r="B262" s="315">
        <v>1.3940000000000001E-3</v>
      </c>
      <c r="C262" s="22">
        <f t="shared" si="34"/>
        <v>1.7217703257307255E-5</v>
      </c>
      <c r="D262" s="315">
        <v>0</v>
      </c>
      <c r="E262" s="58">
        <f t="shared" si="35"/>
        <v>0</v>
      </c>
      <c r="F262" s="315">
        <v>0</v>
      </c>
      <c r="G262" s="315">
        <v>0</v>
      </c>
      <c r="H262" s="315">
        <v>0</v>
      </c>
      <c r="I262" s="58">
        <f t="shared" si="36"/>
        <v>0</v>
      </c>
      <c r="J262" s="58">
        <f t="shared" si="37"/>
        <v>0</v>
      </c>
      <c r="K262" s="225" t="s">
        <v>314</v>
      </c>
      <c r="L262" s="58">
        <f>((H262/B262)-1)*100</f>
        <v>-100</v>
      </c>
    </row>
    <row r="263" spans="1:12" x14ac:dyDescent="0.25">
      <c r="A263" s="21" t="s">
        <v>245</v>
      </c>
      <c r="B263" s="315">
        <v>0</v>
      </c>
      <c r="C263" s="22">
        <f t="shared" si="34"/>
        <v>0</v>
      </c>
      <c r="D263" s="315">
        <v>0</v>
      </c>
      <c r="E263" s="58">
        <f t="shared" si="35"/>
        <v>0</v>
      </c>
      <c r="F263" s="315">
        <v>0</v>
      </c>
      <c r="G263" s="315">
        <v>0</v>
      </c>
      <c r="H263" s="315">
        <v>0</v>
      </c>
      <c r="I263" s="58">
        <f t="shared" si="36"/>
        <v>0</v>
      </c>
      <c r="J263" s="58">
        <f t="shared" si="37"/>
        <v>0</v>
      </c>
      <c r="K263" s="225" t="s">
        <v>314</v>
      </c>
      <c r="L263" s="225" t="s">
        <v>314</v>
      </c>
    </row>
    <row r="264" spans="1:12" x14ac:dyDescent="0.25">
      <c r="A264" s="21" t="s">
        <v>257</v>
      </c>
      <c r="B264" s="315">
        <v>0</v>
      </c>
      <c r="C264" s="22">
        <f t="shared" si="34"/>
        <v>0</v>
      </c>
      <c r="D264" s="315">
        <v>0</v>
      </c>
      <c r="E264" s="58">
        <f t="shared" si="35"/>
        <v>0</v>
      </c>
      <c r="F264" s="315">
        <v>0</v>
      </c>
      <c r="G264" s="315">
        <v>0</v>
      </c>
      <c r="H264" s="315">
        <v>0</v>
      </c>
      <c r="I264" s="58">
        <f t="shared" si="36"/>
        <v>0</v>
      </c>
      <c r="J264" s="58">
        <f t="shared" si="37"/>
        <v>0</v>
      </c>
      <c r="K264" s="225" t="s">
        <v>314</v>
      </c>
      <c r="L264" s="225" t="s">
        <v>314</v>
      </c>
    </row>
    <row r="265" spans="1:12" x14ac:dyDescent="0.25">
      <c r="A265" s="21" t="s">
        <v>259</v>
      </c>
      <c r="B265" s="315">
        <v>0</v>
      </c>
      <c r="C265" s="22">
        <f t="shared" si="34"/>
        <v>0</v>
      </c>
      <c r="D265" s="315">
        <v>0</v>
      </c>
      <c r="E265" s="58">
        <f t="shared" si="35"/>
        <v>0</v>
      </c>
      <c r="F265" s="315">
        <v>0</v>
      </c>
      <c r="G265" s="315">
        <v>0</v>
      </c>
      <c r="H265" s="315">
        <v>0</v>
      </c>
      <c r="I265" s="58">
        <f t="shared" si="36"/>
        <v>0</v>
      </c>
      <c r="J265" s="58">
        <f t="shared" si="37"/>
        <v>0</v>
      </c>
      <c r="K265" s="225" t="s">
        <v>314</v>
      </c>
      <c r="L265" s="225" t="s">
        <v>314</v>
      </c>
    </row>
    <row r="266" spans="1:12" x14ac:dyDescent="0.25">
      <c r="A266" s="23" t="s">
        <v>261</v>
      </c>
      <c r="B266" s="316">
        <v>0</v>
      </c>
      <c r="C266" s="223">
        <f t="shared" si="34"/>
        <v>0</v>
      </c>
      <c r="D266" s="316">
        <v>0</v>
      </c>
      <c r="E266" s="224"/>
      <c r="F266" s="316">
        <v>0</v>
      </c>
      <c r="G266" s="316">
        <v>0</v>
      </c>
      <c r="H266" s="316">
        <v>0</v>
      </c>
      <c r="I266" s="224">
        <f t="shared" si="36"/>
        <v>0</v>
      </c>
      <c r="J266" s="224">
        <f t="shared" si="37"/>
        <v>0</v>
      </c>
      <c r="K266" s="226" t="s">
        <v>314</v>
      </c>
      <c r="L266" s="226" t="s">
        <v>314</v>
      </c>
    </row>
    <row r="267" spans="1:12" ht="13" x14ac:dyDescent="0.3">
      <c r="A267" s="24" t="s">
        <v>262</v>
      </c>
      <c r="B267" s="195">
        <f t="shared" ref="B267:H267" si="38">SUM(B4:B266)</f>
        <v>8096.3179534900009</v>
      </c>
      <c r="C267" s="24">
        <f t="shared" si="38"/>
        <v>100</v>
      </c>
      <c r="D267" s="195">
        <f t="shared" si="38"/>
        <v>11964.478094819988</v>
      </c>
      <c r="E267" s="24">
        <f t="shared" si="38"/>
        <v>100.00000000000013</v>
      </c>
      <c r="F267" s="195">
        <f t="shared" si="38"/>
        <v>3629.587080899998</v>
      </c>
      <c r="G267" s="195">
        <f t="shared" si="38"/>
        <v>2489.7043950700008</v>
      </c>
      <c r="H267" s="195">
        <f t="shared" si="38"/>
        <v>6119.2914759699979</v>
      </c>
      <c r="I267" s="187">
        <f>SUBTOTAL(109,I4:I266)</f>
        <v>59.313845322667142</v>
      </c>
      <c r="J267" s="187">
        <f>SUBTOTAL(109,J4:J266)</f>
        <v>40.686154677332915</v>
      </c>
      <c r="K267" s="151">
        <f>((H267/D267)-1)*100</f>
        <v>-48.854505583328866</v>
      </c>
      <c r="L267" s="151">
        <f>((H267/B267)-1)*100</f>
        <v>-24.41883444890879</v>
      </c>
    </row>
  </sheetData>
  <mergeCells count="7">
    <mergeCell ref="A2:A3"/>
    <mergeCell ref="B2:C2"/>
    <mergeCell ref="D2:E2"/>
    <mergeCell ref="N1:O1"/>
    <mergeCell ref="K2:K3"/>
    <mergeCell ref="L2:L3"/>
    <mergeCell ref="F2:J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7"/>
  <sheetViews>
    <sheetView zoomScaleNormal="100" workbookViewId="0">
      <selection activeCell="J2" sqref="J2"/>
    </sheetView>
  </sheetViews>
  <sheetFormatPr defaultColWidth="9.1796875" defaultRowHeight="12.5" x14ac:dyDescent="0.25"/>
  <cols>
    <col min="1" max="1" width="46.54296875" style="4" customWidth="1"/>
    <col min="2" max="2" width="15" style="19" bestFit="1" customWidth="1"/>
    <col min="3" max="3" width="8.81640625" style="4" bestFit="1" customWidth="1"/>
    <col min="4" max="4" width="13.54296875" style="19" bestFit="1" customWidth="1"/>
    <col min="5" max="5" width="8.81640625" style="4" bestFit="1" customWidth="1"/>
    <col min="6" max="6" width="13.54296875" style="19" bestFit="1" customWidth="1"/>
    <col min="7" max="7" width="8.81640625" style="4" bestFit="1" customWidth="1"/>
    <col min="8" max="8" width="13.36328125" style="4" customWidth="1"/>
    <col min="9" max="9" width="15.54296875" style="4" customWidth="1"/>
    <col min="10" max="10" width="11" style="4" customWidth="1"/>
    <col min="11" max="16384" width="9.1796875" style="4"/>
  </cols>
  <sheetData>
    <row r="1" spans="1:12" ht="13" x14ac:dyDescent="0.3">
      <c r="A1" s="12" t="s">
        <v>843</v>
      </c>
      <c r="F1" s="175"/>
      <c r="K1" s="352" t="s">
        <v>313</v>
      </c>
      <c r="L1" s="352"/>
    </row>
    <row r="2" spans="1:12" ht="13" x14ac:dyDescent="0.3">
      <c r="A2" s="350" t="s">
        <v>479</v>
      </c>
      <c r="B2" s="363">
        <v>44958</v>
      </c>
      <c r="C2" s="363"/>
      <c r="D2" s="363">
        <v>45292</v>
      </c>
      <c r="E2" s="363"/>
      <c r="F2" s="363">
        <v>45323</v>
      </c>
      <c r="G2" s="363"/>
      <c r="H2" s="350" t="s">
        <v>293</v>
      </c>
      <c r="I2" s="350" t="s">
        <v>560</v>
      </c>
      <c r="J2" s="162"/>
    </row>
    <row r="3" spans="1:12" ht="13" x14ac:dyDescent="0.3">
      <c r="A3" s="351"/>
      <c r="B3" s="176" t="s">
        <v>294</v>
      </c>
      <c r="C3" s="43" t="s">
        <v>295</v>
      </c>
      <c r="D3" s="176" t="s">
        <v>294</v>
      </c>
      <c r="E3" s="43" t="s">
        <v>295</v>
      </c>
      <c r="F3" s="176" t="s">
        <v>294</v>
      </c>
      <c r="G3" s="176" t="s">
        <v>295</v>
      </c>
      <c r="H3" s="351"/>
      <c r="I3" s="351"/>
      <c r="J3" s="54"/>
    </row>
    <row r="4" spans="1:12" x14ac:dyDescent="0.25">
      <c r="A4" s="25" t="s">
        <v>524</v>
      </c>
      <c r="B4" s="315">
        <v>706.64531447000002</v>
      </c>
      <c r="C4" s="29">
        <f t="shared" ref="C4:C67" si="0">(B4/$B$227)*100</f>
        <v>26.162990160458953</v>
      </c>
      <c r="D4" s="315">
        <v>401.28049550999998</v>
      </c>
      <c r="E4" s="29">
        <f t="shared" ref="E4:E67" si="1">(D4/$D$227)*100</f>
        <v>14.812237023781682</v>
      </c>
      <c r="F4" s="315">
        <v>922.06536822999999</v>
      </c>
      <c r="G4" s="29">
        <f>(F4/$F$227)*100</f>
        <v>37.035134374017723</v>
      </c>
      <c r="H4" s="29">
        <f>((F4/D4)-1)*100</f>
        <v>129.78075898209758</v>
      </c>
      <c r="I4" s="30">
        <f>((F4/B4)-1)*100</f>
        <v>30.484890984039126</v>
      </c>
      <c r="J4" s="54"/>
    </row>
    <row r="5" spans="1:12" x14ac:dyDescent="0.25">
      <c r="A5" s="25" t="s">
        <v>80</v>
      </c>
      <c r="B5" s="315">
        <v>415.03970418</v>
      </c>
      <c r="C5" s="29">
        <f t="shared" si="0"/>
        <v>15.36652047966297</v>
      </c>
      <c r="D5" s="315">
        <v>357.52283254000002</v>
      </c>
      <c r="E5" s="29">
        <f t="shared" si="1"/>
        <v>13.197035480794547</v>
      </c>
      <c r="F5" s="315">
        <v>303.35396532999999</v>
      </c>
      <c r="G5" s="29">
        <f t="shared" ref="G5:G67" si="2">(F5/$F$227)*100</f>
        <v>12.184336659833498</v>
      </c>
      <c r="H5" s="29">
        <f t="shared" ref="H5:H68" si="3">((F5/D5)-1)*100</f>
        <v>-15.151163025074643</v>
      </c>
      <c r="I5" s="30">
        <f t="shared" ref="I5:I68" si="4">((F5/B5)-1)*100</f>
        <v>-26.909651709264569</v>
      </c>
      <c r="J5" s="54"/>
    </row>
    <row r="6" spans="1:12" x14ac:dyDescent="0.25">
      <c r="A6" s="25" t="s">
        <v>151</v>
      </c>
      <c r="B6" s="315">
        <v>536.95060838999996</v>
      </c>
      <c r="C6" s="29">
        <f t="shared" si="0"/>
        <v>19.880176371786337</v>
      </c>
      <c r="D6" s="315">
        <v>171.07228293</v>
      </c>
      <c r="E6" s="29">
        <f t="shared" si="1"/>
        <v>6.3146931667787829</v>
      </c>
      <c r="F6" s="315">
        <v>300.89499976999997</v>
      </c>
      <c r="G6" s="29">
        <f t="shared" si="2"/>
        <v>12.085571297774084</v>
      </c>
      <c r="H6" s="29">
        <f t="shared" si="3"/>
        <v>75.887639199344363</v>
      </c>
      <c r="I6" s="30">
        <f t="shared" si="4"/>
        <v>-43.962257409073871</v>
      </c>
      <c r="J6" s="54"/>
    </row>
    <row r="7" spans="1:12" x14ac:dyDescent="0.25">
      <c r="A7" s="25" t="s">
        <v>109</v>
      </c>
      <c r="B7" s="315">
        <v>0.18335491000000001</v>
      </c>
      <c r="C7" s="29">
        <f t="shared" si="0"/>
        <v>6.7885721563154785E-3</v>
      </c>
      <c r="D7" s="315">
        <v>169.39045834999999</v>
      </c>
      <c r="E7" s="29">
        <f t="shared" si="1"/>
        <v>6.2526129396306347</v>
      </c>
      <c r="F7" s="315">
        <v>200.52415922</v>
      </c>
      <c r="G7" s="29">
        <f t="shared" si="2"/>
        <v>8.0541352466207936</v>
      </c>
      <c r="H7" s="29">
        <f t="shared" si="3"/>
        <v>18.379843335490918</v>
      </c>
      <c r="I7" s="30">
        <f t="shared" si="4"/>
        <v>109263.94297812913</v>
      </c>
      <c r="J7" s="54"/>
    </row>
    <row r="8" spans="1:12" x14ac:dyDescent="0.25">
      <c r="A8" s="25" t="s">
        <v>129</v>
      </c>
      <c r="B8" s="315">
        <v>57.790216729999997</v>
      </c>
      <c r="C8" s="29">
        <f t="shared" si="0"/>
        <v>2.1396375815663458</v>
      </c>
      <c r="D8" s="315">
        <v>28.487054010000001</v>
      </c>
      <c r="E8" s="29">
        <f t="shared" si="1"/>
        <v>1.0515263034878186</v>
      </c>
      <c r="F8" s="315">
        <v>82.598456989999988</v>
      </c>
      <c r="G8" s="29">
        <f t="shared" si="2"/>
        <v>3.3176009631327186</v>
      </c>
      <c r="H8" s="29">
        <f t="shared" si="3"/>
        <v>189.95085613628174</v>
      </c>
      <c r="I8" s="30">
        <f t="shared" si="4"/>
        <v>42.928096940535539</v>
      </c>
      <c r="J8" s="54"/>
    </row>
    <row r="9" spans="1:12" x14ac:dyDescent="0.25">
      <c r="A9" s="25" t="s">
        <v>123</v>
      </c>
      <c r="B9" s="315">
        <v>139.13551161000001</v>
      </c>
      <c r="C9" s="29">
        <f t="shared" si="0"/>
        <v>5.1513835111934281</v>
      </c>
      <c r="D9" s="315">
        <v>29.680206870000003</v>
      </c>
      <c r="E9" s="29">
        <f t="shared" si="1"/>
        <v>1.0955684714119325</v>
      </c>
      <c r="F9" s="315">
        <v>53.670637429999999</v>
      </c>
      <c r="G9" s="29">
        <f t="shared" si="2"/>
        <v>2.1557032046164251</v>
      </c>
      <c r="H9" s="29">
        <f t="shared" si="3"/>
        <v>80.829728259909501</v>
      </c>
      <c r="I9" s="30">
        <f t="shared" si="4"/>
        <v>-61.425636914003654</v>
      </c>
      <c r="J9" s="54"/>
    </row>
    <row r="10" spans="1:12" x14ac:dyDescent="0.25">
      <c r="A10" s="25" t="s">
        <v>218</v>
      </c>
      <c r="B10" s="315">
        <v>52.90117815</v>
      </c>
      <c r="C10" s="29">
        <f t="shared" si="0"/>
        <v>1.9586247514472057</v>
      </c>
      <c r="D10" s="315">
        <v>62.243493729999997</v>
      </c>
      <c r="E10" s="29">
        <f t="shared" si="1"/>
        <v>2.2975584226820547</v>
      </c>
      <c r="F10" s="315">
        <v>45.729558670000003</v>
      </c>
      <c r="G10" s="29">
        <f t="shared" si="2"/>
        <v>1.8367465133833392</v>
      </c>
      <c r="H10" s="29">
        <f t="shared" si="3"/>
        <v>-26.531182731538482</v>
      </c>
      <c r="I10" s="30">
        <f t="shared" si="4"/>
        <v>-13.556634711735615</v>
      </c>
      <c r="J10" s="54"/>
    </row>
    <row r="11" spans="1:12" x14ac:dyDescent="0.25">
      <c r="A11" s="25" t="s">
        <v>249</v>
      </c>
      <c r="B11" s="315">
        <v>31.11749816</v>
      </c>
      <c r="C11" s="29">
        <f t="shared" si="0"/>
        <v>1.1521010349991399</v>
      </c>
      <c r="D11" s="315">
        <v>152.85226306000001</v>
      </c>
      <c r="E11" s="29">
        <f t="shared" si="1"/>
        <v>5.6421480121745118</v>
      </c>
      <c r="F11" s="315">
        <v>35.560873090000001</v>
      </c>
      <c r="G11" s="29">
        <f t="shared" si="2"/>
        <v>1.4283170789438302</v>
      </c>
      <c r="H11" s="29">
        <f t="shared" si="3"/>
        <v>-76.73513471237186</v>
      </c>
      <c r="I11" s="30">
        <f t="shared" si="4"/>
        <v>14.279345039736313</v>
      </c>
      <c r="J11" s="54"/>
    </row>
    <row r="12" spans="1:12" x14ac:dyDescent="0.25">
      <c r="A12" s="25" t="s">
        <v>160</v>
      </c>
      <c r="B12" s="315">
        <v>6.6404447699999993</v>
      </c>
      <c r="C12" s="29">
        <f t="shared" si="0"/>
        <v>0.24585727467659707</v>
      </c>
      <c r="D12" s="315">
        <v>2.1558573599999997</v>
      </c>
      <c r="E12" s="29">
        <f t="shared" si="1"/>
        <v>7.9577927567098639E-2</v>
      </c>
      <c r="F12" s="315">
        <v>34.977382069999997</v>
      </c>
      <c r="G12" s="29">
        <f t="shared" si="2"/>
        <v>1.4048809223802075</v>
      </c>
      <c r="H12" s="29">
        <f t="shared" si="3"/>
        <v>1522.434893837318</v>
      </c>
      <c r="I12" s="30">
        <f t="shared" si="4"/>
        <v>426.73251990619303</v>
      </c>
      <c r="J12" s="54"/>
    </row>
    <row r="13" spans="1:12" x14ac:dyDescent="0.25">
      <c r="A13" s="25" t="s">
        <v>189</v>
      </c>
      <c r="B13" s="315">
        <v>4.0033180899999996</v>
      </c>
      <c r="C13" s="29">
        <f t="shared" si="0"/>
        <v>0.14821972162429717</v>
      </c>
      <c r="D13" s="315">
        <v>11.501545050000001</v>
      </c>
      <c r="E13" s="29">
        <f t="shared" si="1"/>
        <v>0.42454994281190389</v>
      </c>
      <c r="F13" s="315">
        <v>32.112816219999999</v>
      </c>
      <c r="G13" s="29">
        <f t="shared" si="2"/>
        <v>1.2898244580195275</v>
      </c>
      <c r="H13" s="29">
        <f t="shared" si="3"/>
        <v>179.20436846004441</v>
      </c>
      <c r="I13" s="30">
        <f t="shared" si="4"/>
        <v>702.15499987911278</v>
      </c>
      <c r="J13" s="54"/>
    </row>
    <row r="14" spans="1:12" x14ac:dyDescent="0.25">
      <c r="A14" s="25" t="s">
        <v>215</v>
      </c>
      <c r="B14" s="315">
        <v>59.646930220000002</v>
      </c>
      <c r="C14" s="29">
        <f t="shared" si="0"/>
        <v>2.2083809465543318</v>
      </c>
      <c r="D14" s="315">
        <v>56.834428500000001</v>
      </c>
      <c r="E14" s="29">
        <f t="shared" si="1"/>
        <v>2.0978966968809325</v>
      </c>
      <c r="F14" s="315">
        <v>30.357723059999998</v>
      </c>
      <c r="G14" s="29">
        <f t="shared" si="2"/>
        <v>1.2193304201138484</v>
      </c>
      <c r="H14" s="29">
        <f t="shared" si="3"/>
        <v>-46.585680790297737</v>
      </c>
      <c r="I14" s="30">
        <f t="shared" si="4"/>
        <v>-49.10429933606062</v>
      </c>
      <c r="J14" s="54"/>
    </row>
    <row r="15" spans="1:12" x14ac:dyDescent="0.25">
      <c r="A15" s="25" t="s">
        <v>184</v>
      </c>
      <c r="B15" s="315">
        <v>75.583412379999999</v>
      </c>
      <c r="C15" s="29">
        <f t="shared" si="0"/>
        <v>2.798416735947669</v>
      </c>
      <c r="D15" s="315">
        <v>247.76259699000002</v>
      </c>
      <c r="E15" s="29">
        <f t="shared" si="1"/>
        <v>9.1455187912369471</v>
      </c>
      <c r="F15" s="315">
        <v>28.73786904</v>
      </c>
      <c r="G15" s="29">
        <f t="shared" si="2"/>
        <v>1.154268317833451</v>
      </c>
      <c r="H15" s="29">
        <f t="shared" si="3"/>
        <v>-88.401046247848342</v>
      </c>
      <c r="I15" s="30">
        <f t="shared" si="4"/>
        <v>-61.978603326985706</v>
      </c>
      <c r="J15" s="54"/>
    </row>
    <row r="16" spans="1:12" x14ac:dyDescent="0.25">
      <c r="A16" s="25" t="s">
        <v>143</v>
      </c>
      <c r="B16" s="315">
        <v>1.02248673</v>
      </c>
      <c r="C16" s="29">
        <f t="shared" si="0"/>
        <v>3.7856771577483593E-2</v>
      </c>
      <c r="D16" s="315">
        <v>28.643875039999998</v>
      </c>
      <c r="E16" s="29">
        <f t="shared" si="1"/>
        <v>1.0573149483202102</v>
      </c>
      <c r="F16" s="315">
        <v>26.8437357</v>
      </c>
      <c r="G16" s="29">
        <f t="shared" si="2"/>
        <v>1.0781896739691159</v>
      </c>
      <c r="H16" s="29">
        <f t="shared" si="3"/>
        <v>-6.2845524129894308</v>
      </c>
      <c r="I16" s="30">
        <f t="shared" si="4"/>
        <v>2525.3382965664505</v>
      </c>
      <c r="J16" s="54"/>
    </row>
    <row r="17" spans="1:10" x14ac:dyDescent="0.25">
      <c r="A17" s="25" t="s">
        <v>170</v>
      </c>
      <c r="B17" s="315">
        <v>0.46823657000000002</v>
      </c>
      <c r="C17" s="29">
        <f t="shared" si="0"/>
        <v>1.7336092835859504E-2</v>
      </c>
      <c r="D17" s="315">
        <v>0.29816965999999995</v>
      </c>
      <c r="E17" s="29">
        <f t="shared" si="1"/>
        <v>1.1006165828237555E-2</v>
      </c>
      <c r="F17" s="315">
        <v>26.73916625</v>
      </c>
      <c r="G17" s="29">
        <f t="shared" si="2"/>
        <v>1.0739895990442749</v>
      </c>
      <c r="H17" s="29">
        <f t="shared" si="3"/>
        <v>8867.7689708604175</v>
      </c>
      <c r="I17" s="30">
        <f t="shared" si="4"/>
        <v>5610.6103972186538</v>
      </c>
      <c r="J17" s="54"/>
    </row>
    <row r="18" spans="1:10" x14ac:dyDescent="0.25">
      <c r="A18" s="25" t="s">
        <v>179</v>
      </c>
      <c r="B18" s="315">
        <v>3.3575000000000001E-2</v>
      </c>
      <c r="C18" s="29">
        <f t="shared" si="0"/>
        <v>1.2430881188199008E-3</v>
      </c>
      <c r="D18" s="315">
        <v>0</v>
      </c>
      <c r="E18" s="29">
        <f t="shared" si="1"/>
        <v>0</v>
      </c>
      <c r="F18" s="315">
        <v>26.644673999999998</v>
      </c>
      <c r="G18" s="29">
        <f t="shared" si="2"/>
        <v>1.070194278997963</v>
      </c>
      <c r="H18" s="218" t="s">
        <v>314</v>
      </c>
      <c r="I18" s="30">
        <f t="shared" si="4"/>
        <v>79258.671630677578</v>
      </c>
      <c r="J18" s="54"/>
    </row>
    <row r="19" spans="1:10" x14ac:dyDescent="0.25">
      <c r="A19" s="25" t="s">
        <v>37</v>
      </c>
      <c r="B19" s="315">
        <v>22.31199762</v>
      </c>
      <c r="C19" s="29">
        <f t="shared" si="0"/>
        <v>0.82608426354608788</v>
      </c>
      <c r="D19" s="315">
        <v>13.461638070000001</v>
      </c>
      <c r="E19" s="29">
        <f t="shared" si="1"/>
        <v>0.4969017334565019</v>
      </c>
      <c r="F19" s="315">
        <v>19.110321429999999</v>
      </c>
      <c r="G19" s="29">
        <f t="shared" si="2"/>
        <v>0.76757391230225491</v>
      </c>
      <c r="H19" s="29">
        <f t="shared" si="3"/>
        <v>41.961337324826744</v>
      </c>
      <c r="I19" s="30">
        <f t="shared" si="4"/>
        <v>-14.349572120472464</v>
      </c>
      <c r="J19" s="54"/>
    </row>
    <row r="20" spans="1:10" x14ac:dyDescent="0.25">
      <c r="A20" s="25" t="s">
        <v>175</v>
      </c>
      <c r="B20" s="315">
        <v>19.113464260000001</v>
      </c>
      <c r="C20" s="29">
        <f t="shared" si="0"/>
        <v>0.70766106719567556</v>
      </c>
      <c r="D20" s="315">
        <v>22.180851140000001</v>
      </c>
      <c r="E20" s="29">
        <f t="shared" si="1"/>
        <v>0.81874904998145048</v>
      </c>
      <c r="F20" s="315">
        <v>18.194145850000002</v>
      </c>
      <c r="G20" s="29">
        <f t="shared" si="2"/>
        <v>0.73077534369249686</v>
      </c>
      <c r="H20" s="29">
        <f t="shared" si="3"/>
        <v>-17.973635298469436</v>
      </c>
      <c r="I20" s="30">
        <f t="shared" si="4"/>
        <v>-4.8097947995953678</v>
      </c>
      <c r="J20" s="54"/>
    </row>
    <row r="21" spans="1:10" x14ac:dyDescent="0.25">
      <c r="A21" s="25" t="s">
        <v>108</v>
      </c>
      <c r="B21" s="315">
        <v>30.969423840000001</v>
      </c>
      <c r="C21" s="29">
        <f t="shared" si="0"/>
        <v>1.1466186990975962</v>
      </c>
      <c r="D21" s="315">
        <v>35.732282079999997</v>
      </c>
      <c r="E21" s="29">
        <f t="shared" si="1"/>
        <v>1.3189652562029321</v>
      </c>
      <c r="F21" s="315">
        <v>17.884471430000001</v>
      </c>
      <c r="G21" s="29">
        <f t="shared" si="2"/>
        <v>0.71833714337388854</v>
      </c>
      <c r="H21" s="29">
        <f t="shared" si="3"/>
        <v>-49.948700757597955</v>
      </c>
      <c r="I21" s="30">
        <f t="shared" si="4"/>
        <v>-42.251197431382373</v>
      </c>
      <c r="J21" s="54"/>
    </row>
    <row r="22" spans="1:10" x14ac:dyDescent="0.25">
      <c r="A22" s="25" t="s">
        <v>62</v>
      </c>
      <c r="B22" s="315">
        <v>54.283256139999999</v>
      </c>
      <c r="C22" s="29">
        <f t="shared" si="0"/>
        <v>2.0097951082201466</v>
      </c>
      <c r="D22" s="315">
        <v>13.76473107</v>
      </c>
      <c r="E22" s="29">
        <f t="shared" si="1"/>
        <v>0.5080896317134137</v>
      </c>
      <c r="F22" s="315">
        <v>16.483490379999999</v>
      </c>
      <c r="G22" s="29">
        <f t="shared" si="2"/>
        <v>0.66206616386426642</v>
      </c>
      <c r="H22" s="29">
        <f t="shared" si="3"/>
        <v>19.751634057896638</v>
      </c>
      <c r="I22" s="30">
        <f t="shared" si="4"/>
        <v>-69.634300607376943</v>
      </c>
      <c r="J22" s="54"/>
    </row>
    <row r="23" spans="1:10" x14ac:dyDescent="0.25">
      <c r="A23" s="25" t="s">
        <v>216</v>
      </c>
      <c r="B23" s="315">
        <v>2.8730597700000002</v>
      </c>
      <c r="C23" s="29">
        <f t="shared" si="0"/>
        <v>0.10637279120614854</v>
      </c>
      <c r="D23" s="315">
        <v>5.1242599599999998</v>
      </c>
      <c r="E23" s="29">
        <f t="shared" si="1"/>
        <v>0.18914887204405018</v>
      </c>
      <c r="F23" s="315">
        <v>15.484760529999999</v>
      </c>
      <c r="G23" s="29">
        <f t="shared" si="2"/>
        <v>0.62195176907998451</v>
      </c>
      <c r="H23" s="29">
        <f t="shared" si="3"/>
        <v>202.18530384629432</v>
      </c>
      <c r="I23" s="30">
        <f t="shared" si="4"/>
        <v>438.9640929746476</v>
      </c>
      <c r="J23" s="54"/>
    </row>
    <row r="24" spans="1:10" x14ac:dyDescent="0.25">
      <c r="A24" s="25" t="s">
        <v>201</v>
      </c>
      <c r="B24" s="315">
        <v>0.71642432</v>
      </c>
      <c r="C24" s="29">
        <f t="shared" si="0"/>
        <v>2.6525050192870485E-2</v>
      </c>
      <c r="D24" s="315">
        <v>3.24896517</v>
      </c>
      <c r="E24" s="29">
        <f t="shared" si="1"/>
        <v>0.11992718987970817</v>
      </c>
      <c r="F24" s="315">
        <v>13.970829140000001</v>
      </c>
      <c r="G24" s="29">
        <f t="shared" si="2"/>
        <v>0.56114409275512378</v>
      </c>
      <c r="H24" s="29">
        <f t="shared" si="3"/>
        <v>330.00858454878426</v>
      </c>
      <c r="I24" s="30">
        <f t="shared" si="4"/>
        <v>1850.0774540987109</v>
      </c>
      <c r="J24" s="54"/>
    </row>
    <row r="25" spans="1:10" x14ac:dyDescent="0.25">
      <c r="A25" s="25" t="s">
        <v>242</v>
      </c>
      <c r="B25" s="315">
        <v>1.60047669</v>
      </c>
      <c r="C25" s="29">
        <f t="shared" si="0"/>
        <v>5.9256397849209275E-2</v>
      </c>
      <c r="D25" s="315">
        <v>74.458168629999989</v>
      </c>
      <c r="E25" s="29">
        <f t="shared" si="1"/>
        <v>2.7484317190711338</v>
      </c>
      <c r="F25" s="315">
        <v>13.86420601</v>
      </c>
      <c r="G25" s="29">
        <f t="shared" si="2"/>
        <v>0.55686153092926483</v>
      </c>
      <c r="H25" s="29">
        <f t="shared" si="3"/>
        <v>-81.379872396681591</v>
      </c>
      <c r="I25" s="30">
        <f t="shared" si="4"/>
        <v>766.25479125222375</v>
      </c>
      <c r="J25" s="54"/>
    </row>
    <row r="26" spans="1:10" x14ac:dyDescent="0.25">
      <c r="A26" s="25" t="s">
        <v>20</v>
      </c>
      <c r="B26" s="315">
        <v>7.1694459000000004</v>
      </c>
      <c r="C26" s="29">
        <f t="shared" si="0"/>
        <v>0.26544312782761131</v>
      </c>
      <c r="D26" s="315">
        <v>7.9728969599999999</v>
      </c>
      <c r="E26" s="29">
        <f t="shared" si="1"/>
        <v>0.29429897754590822</v>
      </c>
      <c r="F26" s="315">
        <v>12.97595617</v>
      </c>
      <c r="G26" s="29">
        <f t="shared" si="2"/>
        <v>0.52118461114076009</v>
      </c>
      <c r="H26" s="29">
        <f t="shared" si="3"/>
        <v>62.750832415122538</v>
      </c>
      <c r="I26" s="30">
        <f t="shared" si="4"/>
        <v>80.989665742508762</v>
      </c>
      <c r="J26" s="54"/>
    </row>
    <row r="27" spans="1:10" x14ac:dyDescent="0.25">
      <c r="A27" s="25" t="s">
        <v>220</v>
      </c>
      <c r="B27" s="315">
        <v>2.7385408600000001</v>
      </c>
      <c r="C27" s="29">
        <f t="shared" si="0"/>
        <v>0.10139233375930999</v>
      </c>
      <c r="D27" s="315">
        <v>7.8690846199999998</v>
      </c>
      <c r="E27" s="29">
        <f t="shared" si="1"/>
        <v>0.29046701211704007</v>
      </c>
      <c r="F27" s="315">
        <v>12.580858019999999</v>
      </c>
      <c r="G27" s="29">
        <f t="shared" si="2"/>
        <v>0.50531533160772169</v>
      </c>
      <c r="H27" s="29">
        <f t="shared" si="3"/>
        <v>59.877020359199015</v>
      </c>
      <c r="I27" s="30">
        <f t="shared" si="4"/>
        <v>359.40004780501971</v>
      </c>
      <c r="J27" s="54"/>
    </row>
    <row r="28" spans="1:10" x14ac:dyDescent="0.25">
      <c r="A28" s="25" t="s">
        <v>71</v>
      </c>
      <c r="B28" s="315">
        <v>0</v>
      </c>
      <c r="C28" s="29">
        <f t="shared" si="0"/>
        <v>0</v>
      </c>
      <c r="D28" s="315">
        <v>13.239289919999999</v>
      </c>
      <c r="E28" s="29">
        <f t="shared" si="1"/>
        <v>0.48869432358622245</v>
      </c>
      <c r="F28" s="315">
        <v>10.620405180000001</v>
      </c>
      <c r="G28" s="29">
        <f t="shared" si="2"/>
        <v>0.42657293777647015</v>
      </c>
      <c r="H28" s="29">
        <f t="shared" si="3"/>
        <v>-19.781157115109071</v>
      </c>
      <c r="I28" s="219" t="s">
        <v>314</v>
      </c>
      <c r="J28" s="54"/>
    </row>
    <row r="29" spans="1:10" x14ac:dyDescent="0.25">
      <c r="A29" s="25" t="s">
        <v>72</v>
      </c>
      <c r="B29" s="315">
        <v>0.96623700000000001</v>
      </c>
      <c r="C29" s="29">
        <f t="shared" si="0"/>
        <v>3.5774169312410557E-2</v>
      </c>
      <c r="D29" s="315">
        <v>8.7511357499999995</v>
      </c>
      <c r="E29" s="29">
        <f t="shared" si="1"/>
        <v>0.32302566012222045</v>
      </c>
      <c r="F29" s="315">
        <v>9.2179920000000006</v>
      </c>
      <c r="G29" s="29">
        <f t="shared" si="2"/>
        <v>0.37024443617696329</v>
      </c>
      <c r="H29" s="29">
        <f t="shared" si="3"/>
        <v>5.334807541981057</v>
      </c>
      <c r="I29" s="30">
        <f t="shared" si="4"/>
        <v>854.00942004911849</v>
      </c>
      <c r="J29" s="54"/>
    </row>
    <row r="30" spans="1:10" x14ac:dyDescent="0.25">
      <c r="A30" s="25" t="s">
        <v>2</v>
      </c>
      <c r="B30" s="315">
        <v>62.256997979999994</v>
      </c>
      <c r="C30" s="29">
        <f t="shared" si="0"/>
        <v>2.3050166642541341</v>
      </c>
      <c r="D30" s="315">
        <v>16.00370092</v>
      </c>
      <c r="E30" s="29">
        <f t="shared" si="1"/>
        <v>0.59073544300596492</v>
      </c>
      <c r="F30" s="315">
        <v>9.1580308800000001</v>
      </c>
      <c r="G30" s="29">
        <f t="shared" si="2"/>
        <v>0.36783607315528355</v>
      </c>
      <c r="H30" s="29">
        <f t="shared" si="3"/>
        <v>-42.775543445984368</v>
      </c>
      <c r="I30" s="30">
        <f t="shared" si="4"/>
        <v>-85.289957471219523</v>
      </c>
      <c r="J30" s="54"/>
    </row>
    <row r="31" spans="1:10" x14ac:dyDescent="0.25">
      <c r="A31" s="25" t="s">
        <v>130</v>
      </c>
      <c r="B31" s="315">
        <v>0.90630831999999995</v>
      </c>
      <c r="C31" s="29">
        <f t="shared" si="0"/>
        <v>3.3555356800584496E-2</v>
      </c>
      <c r="D31" s="315">
        <v>2.3519085799999999</v>
      </c>
      <c r="E31" s="29">
        <f t="shared" si="1"/>
        <v>8.6814653926676227E-2</v>
      </c>
      <c r="F31" s="315">
        <v>8.3146068799999995</v>
      </c>
      <c r="G31" s="29">
        <f t="shared" si="2"/>
        <v>0.33395960164846089</v>
      </c>
      <c r="H31" s="29">
        <f t="shared" si="3"/>
        <v>253.52593849544948</v>
      </c>
      <c r="I31" s="30">
        <f t="shared" si="4"/>
        <v>817.4148241296075</v>
      </c>
      <c r="J31" s="54"/>
    </row>
    <row r="32" spans="1:10" x14ac:dyDescent="0.25">
      <c r="A32" s="25" t="s">
        <v>178</v>
      </c>
      <c r="B32" s="315">
        <v>21.584390030000002</v>
      </c>
      <c r="C32" s="29">
        <f t="shared" si="0"/>
        <v>0.79914516152696113</v>
      </c>
      <c r="D32" s="315">
        <v>26.465043780000002</v>
      </c>
      <c r="E32" s="29">
        <f t="shared" si="1"/>
        <v>0.97688899834492515</v>
      </c>
      <c r="F32" s="315">
        <v>8.2062288599999995</v>
      </c>
      <c r="G32" s="29">
        <f t="shared" si="2"/>
        <v>0.32960655394470117</v>
      </c>
      <c r="H32" s="29">
        <f t="shared" si="3"/>
        <v>-68.992196165564025</v>
      </c>
      <c r="I32" s="30">
        <f t="shared" si="4"/>
        <v>-61.980723807370893</v>
      </c>
      <c r="J32" s="54"/>
    </row>
    <row r="33" spans="1:10" x14ac:dyDescent="0.25">
      <c r="A33" s="25" t="s">
        <v>197</v>
      </c>
      <c r="B33" s="315">
        <v>3.4260748300000001</v>
      </c>
      <c r="C33" s="29">
        <f t="shared" si="0"/>
        <v>0.12684774133614032</v>
      </c>
      <c r="D33" s="315">
        <v>9.0111452300000003</v>
      </c>
      <c r="E33" s="29">
        <f t="shared" si="1"/>
        <v>0.33262324108935787</v>
      </c>
      <c r="F33" s="315">
        <v>7.1017819600000003</v>
      </c>
      <c r="G33" s="29">
        <f t="shared" si="2"/>
        <v>0.28524599041005128</v>
      </c>
      <c r="H33" s="29">
        <f t="shared" si="3"/>
        <v>-21.188907971911576</v>
      </c>
      <c r="I33" s="30">
        <f t="shared" si="4"/>
        <v>107.28624774374822</v>
      </c>
      <c r="J33" s="54"/>
    </row>
    <row r="34" spans="1:10" x14ac:dyDescent="0.25">
      <c r="A34" s="25" t="s">
        <v>81</v>
      </c>
      <c r="B34" s="315">
        <v>18.65176945</v>
      </c>
      <c r="C34" s="29">
        <f t="shared" si="0"/>
        <v>0.69056717790805644</v>
      </c>
      <c r="D34" s="315">
        <v>0</v>
      </c>
      <c r="E34" s="29">
        <f t="shared" si="1"/>
        <v>0</v>
      </c>
      <c r="F34" s="315">
        <v>6.5649796500000006</v>
      </c>
      <c r="G34" s="29">
        <f t="shared" si="2"/>
        <v>0.26368510506707837</v>
      </c>
      <c r="H34" s="218" t="s">
        <v>314</v>
      </c>
      <c r="I34" s="30">
        <f t="shared" si="4"/>
        <v>-64.80237616276132</v>
      </c>
      <c r="J34" s="54"/>
    </row>
    <row r="35" spans="1:10" x14ac:dyDescent="0.25">
      <c r="A35" s="25" t="s">
        <v>196</v>
      </c>
      <c r="B35" s="315">
        <v>2.8203644900000002</v>
      </c>
      <c r="C35" s="29">
        <f t="shared" si="0"/>
        <v>0.10442178967268946</v>
      </c>
      <c r="D35" s="315">
        <v>5.4843788</v>
      </c>
      <c r="E35" s="29">
        <f t="shared" si="1"/>
        <v>0.20244173246087646</v>
      </c>
      <c r="F35" s="315">
        <v>6.2401614299999997</v>
      </c>
      <c r="G35" s="29">
        <f t="shared" si="2"/>
        <v>0.25063864779917172</v>
      </c>
      <c r="H35" s="29">
        <f t="shared" si="3"/>
        <v>13.780642394722985</v>
      </c>
      <c r="I35" s="30">
        <f t="shared" si="4"/>
        <v>121.25372277680317</v>
      </c>
      <c r="J35" s="54"/>
    </row>
    <row r="36" spans="1:10" x14ac:dyDescent="0.25">
      <c r="A36" s="25" t="s">
        <v>183</v>
      </c>
      <c r="B36" s="315">
        <v>8.3802249800000013</v>
      </c>
      <c r="C36" s="29">
        <f t="shared" si="0"/>
        <v>0.3102712764162544</v>
      </c>
      <c r="D36" s="315">
        <v>8.2693107699999988</v>
      </c>
      <c r="E36" s="29">
        <f t="shared" si="1"/>
        <v>0.3052403306890808</v>
      </c>
      <c r="F36" s="315">
        <v>6.1267095300000003</v>
      </c>
      <c r="G36" s="29">
        <f t="shared" si="2"/>
        <v>0.24608180562045159</v>
      </c>
      <c r="H36" s="29">
        <f t="shared" si="3"/>
        <v>-25.910275953989803</v>
      </c>
      <c r="I36" s="30">
        <f t="shared" si="4"/>
        <v>-26.890870536031841</v>
      </c>
      <c r="J36" s="54"/>
    </row>
    <row r="37" spans="1:10" x14ac:dyDescent="0.25">
      <c r="A37" s="25" t="s">
        <v>209</v>
      </c>
      <c r="B37" s="315">
        <v>1.44432297</v>
      </c>
      <c r="C37" s="29">
        <f t="shared" si="0"/>
        <v>5.3474928480883747E-2</v>
      </c>
      <c r="D37" s="315">
        <v>3.1229373700000003</v>
      </c>
      <c r="E37" s="29">
        <f t="shared" si="1"/>
        <v>0.11527519790383793</v>
      </c>
      <c r="F37" s="315">
        <v>6.0141923400000001</v>
      </c>
      <c r="G37" s="29">
        <f t="shared" si="2"/>
        <v>0.24156250645293587</v>
      </c>
      <c r="H37" s="29">
        <f t="shared" si="3"/>
        <v>92.58126652728869</v>
      </c>
      <c r="I37" s="30">
        <f t="shared" si="4"/>
        <v>316.40218046244877</v>
      </c>
      <c r="J37" s="54"/>
    </row>
    <row r="38" spans="1:10" x14ac:dyDescent="0.25">
      <c r="A38" s="25" t="s">
        <v>12</v>
      </c>
      <c r="B38" s="315">
        <v>16.618638000000001</v>
      </c>
      <c r="C38" s="29">
        <f t="shared" si="0"/>
        <v>0.61529207591270041</v>
      </c>
      <c r="D38" s="315">
        <v>5.62169382</v>
      </c>
      <c r="E38" s="29">
        <f t="shared" si="1"/>
        <v>0.20751036312178195</v>
      </c>
      <c r="F38" s="315">
        <v>5.5368429199999998</v>
      </c>
      <c r="G38" s="29">
        <f t="shared" si="2"/>
        <v>0.22238957086487066</v>
      </c>
      <c r="H38" s="29">
        <f t="shared" si="3"/>
        <v>-1.5093475866318151</v>
      </c>
      <c r="I38" s="30">
        <f t="shared" si="4"/>
        <v>-66.682932018857372</v>
      </c>
      <c r="J38" s="54"/>
    </row>
    <row r="39" spans="1:10" x14ac:dyDescent="0.25">
      <c r="A39" s="25" t="s">
        <v>39</v>
      </c>
      <c r="B39" s="315">
        <v>5.0457766199999998</v>
      </c>
      <c r="C39" s="29">
        <f t="shared" si="0"/>
        <v>0.18681593347851785</v>
      </c>
      <c r="D39" s="315">
        <v>4.6012188499999995</v>
      </c>
      <c r="E39" s="29">
        <f t="shared" si="1"/>
        <v>0.16984215521831597</v>
      </c>
      <c r="F39" s="315">
        <v>5.5281320700000007</v>
      </c>
      <c r="G39" s="29">
        <f t="shared" si="2"/>
        <v>0.22203969599549869</v>
      </c>
      <c r="H39" s="29">
        <f t="shared" si="3"/>
        <v>20.144949636551225</v>
      </c>
      <c r="I39" s="30">
        <f t="shared" si="4"/>
        <v>9.5595878756915997</v>
      </c>
      <c r="J39" s="54"/>
    </row>
    <row r="40" spans="1:10" x14ac:dyDescent="0.25">
      <c r="A40" s="25" t="s">
        <v>75</v>
      </c>
      <c r="B40" s="315">
        <v>5.3611550000000001E-2</v>
      </c>
      <c r="C40" s="29">
        <f t="shared" si="0"/>
        <v>1.9849257136714533E-3</v>
      </c>
      <c r="D40" s="315">
        <v>3.4947404300000002</v>
      </c>
      <c r="E40" s="29">
        <f t="shared" si="1"/>
        <v>0.12899935123924489</v>
      </c>
      <c r="F40" s="315">
        <v>5.1886272699999996</v>
      </c>
      <c r="G40" s="29">
        <f t="shared" si="2"/>
        <v>0.20840334620745668</v>
      </c>
      <c r="H40" s="29">
        <f t="shared" si="3"/>
        <v>48.469603792576919</v>
      </c>
      <c r="I40" s="30">
        <f t="shared" si="4"/>
        <v>9578.1892521294376</v>
      </c>
      <c r="J40" s="54"/>
    </row>
    <row r="41" spans="1:10" x14ac:dyDescent="0.25">
      <c r="A41" s="25" t="s">
        <v>222</v>
      </c>
      <c r="B41" s="315">
        <v>3.6228076099999997</v>
      </c>
      <c r="C41" s="29">
        <f t="shared" si="0"/>
        <v>0.13413161866750023</v>
      </c>
      <c r="D41" s="315">
        <v>2.8332380399999999</v>
      </c>
      <c r="E41" s="29">
        <f t="shared" si="1"/>
        <v>0.10458169251395583</v>
      </c>
      <c r="F41" s="315">
        <v>4.99084342</v>
      </c>
      <c r="G41" s="29">
        <f t="shared" si="2"/>
        <v>0.20045927660659796</v>
      </c>
      <c r="H41" s="29">
        <f t="shared" si="3"/>
        <v>76.153339378430758</v>
      </c>
      <c r="I41" s="30">
        <f t="shared" si="4"/>
        <v>37.761757103077322</v>
      </c>
      <c r="J41" s="54"/>
    </row>
    <row r="42" spans="1:10" x14ac:dyDescent="0.25">
      <c r="A42" s="25" t="s">
        <v>9</v>
      </c>
      <c r="B42" s="315">
        <v>20.013362829999998</v>
      </c>
      <c r="C42" s="29">
        <f t="shared" si="0"/>
        <v>0.74097910801503564</v>
      </c>
      <c r="D42" s="315">
        <v>11.077373250000001</v>
      </c>
      <c r="E42" s="29">
        <f t="shared" si="1"/>
        <v>0.40889273218067462</v>
      </c>
      <c r="F42" s="315">
        <v>4.9606671100000002</v>
      </c>
      <c r="G42" s="29">
        <f t="shared" si="2"/>
        <v>0.19924723271657818</v>
      </c>
      <c r="H42" s="29">
        <f t="shared" si="3"/>
        <v>-55.218019669058279</v>
      </c>
      <c r="I42" s="30">
        <f t="shared" si="4"/>
        <v>-75.213225522679437</v>
      </c>
      <c r="J42" s="54"/>
    </row>
    <row r="43" spans="1:10" x14ac:dyDescent="0.25">
      <c r="A43" s="25" t="s">
        <v>194</v>
      </c>
      <c r="B43" s="315">
        <v>2.2664681899999999</v>
      </c>
      <c r="C43" s="29">
        <f t="shared" si="0"/>
        <v>8.3914212320841258E-2</v>
      </c>
      <c r="D43" s="315">
        <v>0.77760348000000001</v>
      </c>
      <c r="E43" s="29">
        <f t="shared" si="1"/>
        <v>2.8703231742272524E-2</v>
      </c>
      <c r="F43" s="315">
        <v>4.0439913700000005</v>
      </c>
      <c r="G43" s="29">
        <f t="shared" si="2"/>
        <v>0.16242857497491378</v>
      </c>
      <c r="H43" s="29">
        <f t="shared" si="3"/>
        <v>420.05829114859415</v>
      </c>
      <c r="I43" s="30">
        <f t="shared" si="4"/>
        <v>78.427007616639031</v>
      </c>
      <c r="J43" s="54"/>
    </row>
    <row r="44" spans="1:10" x14ac:dyDescent="0.25">
      <c r="A44" s="25" t="s">
        <v>217</v>
      </c>
      <c r="B44" s="315">
        <v>9.8258967599999991</v>
      </c>
      <c r="C44" s="29">
        <f t="shared" si="0"/>
        <v>0.36379614353259737</v>
      </c>
      <c r="D44" s="315">
        <v>92.847406980000002</v>
      </c>
      <c r="E44" s="29">
        <f t="shared" si="1"/>
        <v>3.4272231384767355</v>
      </c>
      <c r="F44" s="315">
        <v>3.78899264</v>
      </c>
      <c r="G44" s="29">
        <f t="shared" si="2"/>
        <v>0.15218644621035293</v>
      </c>
      <c r="H44" s="29">
        <f t="shared" si="3"/>
        <v>-95.919118515807142</v>
      </c>
      <c r="I44" s="30">
        <f t="shared" si="4"/>
        <v>-61.438709030360293</v>
      </c>
      <c r="J44" s="54"/>
    </row>
    <row r="45" spans="1:10" x14ac:dyDescent="0.25">
      <c r="A45" s="25" t="s">
        <v>11</v>
      </c>
      <c r="B45" s="315">
        <v>1.6548</v>
      </c>
      <c r="C45" s="29">
        <f t="shared" si="0"/>
        <v>6.1267675920273178E-2</v>
      </c>
      <c r="D45" s="315">
        <v>1.65456089</v>
      </c>
      <c r="E45" s="29">
        <f t="shared" si="1"/>
        <v>6.1073858179455001E-2</v>
      </c>
      <c r="F45" s="315">
        <v>3.7598829500000002</v>
      </c>
      <c r="G45" s="29">
        <f t="shared" si="2"/>
        <v>0.15101724355088694</v>
      </c>
      <c r="H45" s="29">
        <f t="shared" si="3"/>
        <v>127.24355281962457</v>
      </c>
      <c r="I45" s="30">
        <f t="shared" si="4"/>
        <v>127.21071730722748</v>
      </c>
      <c r="J45" s="54"/>
    </row>
    <row r="46" spans="1:10" x14ac:dyDescent="0.25">
      <c r="A46" s="25" t="s">
        <v>250</v>
      </c>
      <c r="B46" s="315">
        <v>1.76359529</v>
      </c>
      <c r="C46" s="29">
        <f t="shared" si="0"/>
        <v>6.5295736452888678E-2</v>
      </c>
      <c r="D46" s="315">
        <v>3.1983122900000001</v>
      </c>
      <c r="E46" s="29">
        <f t="shared" si="1"/>
        <v>0.11805746914099244</v>
      </c>
      <c r="F46" s="315">
        <v>3.5875205499999998</v>
      </c>
      <c r="G46" s="29">
        <f t="shared" si="2"/>
        <v>0.14409423693446674</v>
      </c>
      <c r="H46" s="29">
        <f t="shared" si="3"/>
        <v>12.16917626264693</v>
      </c>
      <c r="I46" s="30">
        <f t="shared" si="4"/>
        <v>103.42085116364763</v>
      </c>
      <c r="J46" s="54"/>
    </row>
    <row r="47" spans="1:10" x14ac:dyDescent="0.25">
      <c r="A47" s="25" t="s">
        <v>26</v>
      </c>
      <c r="B47" s="315">
        <v>36.690443739999999</v>
      </c>
      <c r="C47" s="29">
        <f t="shared" si="0"/>
        <v>1.3584349869672079</v>
      </c>
      <c r="D47" s="315">
        <v>6.8478302900000001</v>
      </c>
      <c r="E47" s="29">
        <f t="shared" si="1"/>
        <v>0.25277003614441551</v>
      </c>
      <c r="F47" s="315">
        <v>3.1922215899999999</v>
      </c>
      <c r="G47" s="29">
        <f t="shared" si="2"/>
        <v>0.1282168917852694</v>
      </c>
      <c r="H47" s="29">
        <f t="shared" si="3"/>
        <v>-53.383459361403077</v>
      </c>
      <c r="I47" s="30">
        <f t="shared" si="4"/>
        <v>-91.299583039602666</v>
      </c>
      <c r="J47" s="54"/>
    </row>
    <row r="48" spans="1:10" x14ac:dyDescent="0.25">
      <c r="A48" s="25" t="s">
        <v>211</v>
      </c>
      <c r="B48" s="315">
        <v>2.0419597</v>
      </c>
      <c r="C48" s="29">
        <f t="shared" si="0"/>
        <v>7.5601961047775099E-2</v>
      </c>
      <c r="D48" s="315">
        <v>45.845184340000003</v>
      </c>
      <c r="E48" s="29">
        <f t="shared" si="1"/>
        <v>1.6922570233073333</v>
      </c>
      <c r="F48" s="315">
        <v>3.1528571899999998</v>
      </c>
      <c r="G48" s="29">
        <f t="shared" si="2"/>
        <v>0.12663580448518882</v>
      </c>
      <c r="H48" s="29">
        <f t="shared" si="3"/>
        <v>-93.122817073615465</v>
      </c>
      <c r="I48" s="30">
        <f t="shared" si="4"/>
        <v>54.403497287434213</v>
      </c>
      <c r="J48" s="54"/>
    </row>
    <row r="49" spans="1:10" x14ac:dyDescent="0.25">
      <c r="A49" s="25" t="s">
        <v>149</v>
      </c>
      <c r="B49" s="315">
        <v>2.8169418300000002</v>
      </c>
      <c r="C49" s="29">
        <f t="shared" si="0"/>
        <v>0.10429506836276362</v>
      </c>
      <c r="D49" s="315">
        <v>2.3202178399999998</v>
      </c>
      <c r="E49" s="29">
        <f t="shared" si="1"/>
        <v>8.5644871797738081E-2</v>
      </c>
      <c r="F49" s="315">
        <v>3.1528137799999998</v>
      </c>
      <c r="G49" s="29">
        <f t="shared" si="2"/>
        <v>0.12663406090470247</v>
      </c>
      <c r="H49" s="29">
        <f t="shared" si="3"/>
        <v>35.884386614318942</v>
      </c>
      <c r="I49" s="30">
        <f t="shared" si="4"/>
        <v>11.923283130060213</v>
      </c>
      <c r="J49" s="54"/>
    </row>
    <row r="50" spans="1:10" x14ac:dyDescent="0.25">
      <c r="A50" s="25" t="s">
        <v>198</v>
      </c>
      <c r="B50" s="315">
        <v>0.71218129000000008</v>
      </c>
      <c r="C50" s="29">
        <f t="shared" si="0"/>
        <v>2.6367955325236937E-2</v>
      </c>
      <c r="D50" s="315">
        <v>2.86343835</v>
      </c>
      <c r="E50" s="29">
        <f t="shared" si="1"/>
        <v>0.105696459254221</v>
      </c>
      <c r="F50" s="315">
        <v>2.92550819</v>
      </c>
      <c r="G50" s="29">
        <f t="shared" si="2"/>
        <v>0.11750423848682429</v>
      </c>
      <c r="H50" s="29">
        <f t="shared" si="3"/>
        <v>2.1676681113109941</v>
      </c>
      <c r="I50" s="30">
        <f t="shared" si="4"/>
        <v>310.78138826140736</v>
      </c>
      <c r="J50" s="54"/>
    </row>
    <row r="51" spans="1:10" x14ac:dyDescent="0.25">
      <c r="A51" s="25" t="s">
        <v>226</v>
      </c>
      <c r="B51" s="315">
        <v>0</v>
      </c>
      <c r="C51" s="29">
        <f t="shared" si="0"/>
        <v>0</v>
      </c>
      <c r="D51" s="315">
        <v>0</v>
      </c>
      <c r="E51" s="29">
        <f t="shared" si="1"/>
        <v>0</v>
      </c>
      <c r="F51" s="315">
        <v>2.7899423699999999</v>
      </c>
      <c r="G51" s="29">
        <f t="shared" si="2"/>
        <v>0.11205918162511648</v>
      </c>
      <c r="H51" s="218" t="s">
        <v>314</v>
      </c>
      <c r="I51" s="219" t="s">
        <v>314</v>
      </c>
      <c r="J51" s="54"/>
    </row>
    <row r="52" spans="1:10" x14ac:dyDescent="0.25">
      <c r="A52" s="25" t="s">
        <v>172</v>
      </c>
      <c r="B52" s="315">
        <v>1.7922292200000001</v>
      </c>
      <c r="C52" s="29">
        <f t="shared" si="0"/>
        <v>6.6355885318953325E-2</v>
      </c>
      <c r="D52" s="315">
        <v>5.08218514</v>
      </c>
      <c r="E52" s="29">
        <f t="shared" si="1"/>
        <v>0.18759578831945781</v>
      </c>
      <c r="F52" s="315">
        <v>2.7893409600000001</v>
      </c>
      <c r="G52" s="29">
        <f t="shared" si="2"/>
        <v>0.11203502574535858</v>
      </c>
      <c r="H52" s="29">
        <f t="shared" si="3"/>
        <v>-45.115321792468187</v>
      </c>
      <c r="I52" s="30">
        <f t="shared" si="4"/>
        <v>55.635279732801138</v>
      </c>
      <c r="J52" s="54"/>
    </row>
    <row r="53" spans="1:10" x14ac:dyDescent="0.25">
      <c r="A53" s="25" t="s">
        <v>212</v>
      </c>
      <c r="B53" s="315">
        <v>0.74801218999999997</v>
      </c>
      <c r="C53" s="29">
        <f t="shared" si="0"/>
        <v>2.7694566377407418E-2</v>
      </c>
      <c r="D53" s="315">
        <v>1.5727962900000001</v>
      </c>
      <c r="E53" s="29">
        <f t="shared" si="1"/>
        <v>5.8055728345321272E-2</v>
      </c>
      <c r="F53" s="315">
        <v>2.7487596299999999</v>
      </c>
      <c r="G53" s="29">
        <f t="shared" si="2"/>
        <v>0.11040505995181468</v>
      </c>
      <c r="H53" s="29">
        <f t="shared" si="3"/>
        <v>74.768954344367103</v>
      </c>
      <c r="I53" s="30">
        <f t="shared" si="4"/>
        <v>267.47524528978602</v>
      </c>
      <c r="J53" s="54"/>
    </row>
    <row r="54" spans="1:10" x14ac:dyDescent="0.25">
      <c r="A54" s="25" t="s">
        <v>133</v>
      </c>
      <c r="B54" s="315">
        <v>2.5826163599999998</v>
      </c>
      <c r="C54" s="29">
        <f t="shared" si="0"/>
        <v>9.5619351082230797E-2</v>
      </c>
      <c r="D54" s="315">
        <v>4.9985377599999996</v>
      </c>
      <c r="E54" s="29">
        <f t="shared" si="1"/>
        <v>0.1845081605058915</v>
      </c>
      <c r="F54" s="315">
        <v>2.6685053299999999</v>
      </c>
      <c r="G54" s="29">
        <f t="shared" si="2"/>
        <v>0.10718161301735468</v>
      </c>
      <c r="H54" s="29">
        <f t="shared" si="3"/>
        <v>-46.614280853206957</v>
      </c>
      <c r="I54" s="30">
        <f t="shared" si="4"/>
        <v>3.3256573190762362</v>
      </c>
      <c r="J54" s="54"/>
    </row>
    <row r="55" spans="1:10" x14ac:dyDescent="0.25">
      <c r="A55" s="25" t="s">
        <v>114</v>
      </c>
      <c r="B55" s="315">
        <v>2.7626628900000001</v>
      </c>
      <c r="C55" s="29">
        <f t="shared" si="0"/>
        <v>0.10228543305625169</v>
      </c>
      <c r="D55" s="315">
        <v>6.2494009699999999</v>
      </c>
      <c r="E55" s="29">
        <f t="shared" si="1"/>
        <v>0.23068055751537109</v>
      </c>
      <c r="F55" s="315">
        <v>2.6649967799999996</v>
      </c>
      <c r="G55" s="29">
        <f t="shared" si="2"/>
        <v>0.10704069066500843</v>
      </c>
      <c r="H55" s="29">
        <f t="shared" si="3"/>
        <v>-57.355964310928201</v>
      </c>
      <c r="I55" s="30">
        <f t="shared" si="4"/>
        <v>-3.5352163433881922</v>
      </c>
      <c r="J55" s="54"/>
    </row>
    <row r="56" spans="1:10" x14ac:dyDescent="0.25">
      <c r="A56" s="25" t="s">
        <v>195</v>
      </c>
      <c r="B56" s="315">
        <v>1.6352653899999998</v>
      </c>
      <c r="C56" s="29">
        <f t="shared" si="0"/>
        <v>6.0544422261396599E-2</v>
      </c>
      <c r="D56" s="315">
        <v>4.4516007200000001</v>
      </c>
      <c r="E56" s="29">
        <f t="shared" si="1"/>
        <v>0.16431938690684258</v>
      </c>
      <c r="F56" s="315">
        <v>2.5791118599999998</v>
      </c>
      <c r="G56" s="29">
        <f t="shared" si="2"/>
        <v>0.10359108756473415</v>
      </c>
      <c r="H56" s="29">
        <f t="shared" si="3"/>
        <v>-42.063270669971494</v>
      </c>
      <c r="I56" s="30">
        <f t="shared" si="4"/>
        <v>57.71824413161464</v>
      </c>
      <c r="J56" s="54"/>
    </row>
    <row r="57" spans="1:10" x14ac:dyDescent="0.25">
      <c r="A57" s="25" t="s">
        <v>152</v>
      </c>
      <c r="B57" s="315">
        <v>4.6744344500000006</v>
      </c>
      <c r="C57" s="29">
        <f t="shared" si="0"/>
        <v>0.17306728002970775</v>
      </c>
      <c r="D57" s="315">
        <v>6.6841690400000005</v>
      </c>
      <c r="E57" s="29">
        <f t="shared" si="1"/>
        <v>0.24672890219015389</v>
      </c>
      <c r="F57" s="315">
        <v>2.5090674100000001</v>
      </c>
      <c r="G57" s="29">
        <f t="shared" si="2"/>
        <v>0.10077772345055665</v>
      </c>
      <c r="H57" s="29">
        <f t="shared" si="3"/>
        <v>-62.462538050952702</v>
      </c>
      <c r="I57" s="30">
        <f t="shared" si="4"/>
        <v>-46.323615469674628</v>
      </c>
      <c r="J57" s="54"/>
    </row>
    <row r="58" spans="1:10" x14ac:dyDescent="0.25">
      <c r="A58" s="25" t="s">
        <v>240</v>
      </c>
      <c r="B58" s="315">
        <v>0.85216293999999992</v>
      </c>
      <c r="C58" s="29">
        <f t="shared" si="0"/>
        <v>3.1550666448626537E-2</v>
      </c>
      <c r="D58" s="315">
        <v>1.70834485</v>
      </c>
      <c r="E58" s="29">
        <f t="shared" si="1"/>
        <v>6.3059154680310578E-2</v>
      </c>
      <c r="F58" s="315">
        <v>2.21606558</v>
      </c>
      <c r="G58" s="29">
        <f t="shared" si="2"/>
        <v>8.9009184559747392E-2</v>
      </c>
      <c r="H58" s="29">
        <f t="shared" si="3"/>
        <v>29.720037497113072</v>
      </c>
      <c r="I58" s="30">
        <f t="shared" si="4"/>
        <v>160.05186050451806</v>
      </c>
      <c r="J58" s="54"/>
    </row>
    <row r="59" spans="1:10" x14ac:dyDescent="0.25">
      <c r="A59" s="25" t="s">
        <v>168</v>
      </c>
      <c r="B59" s="315">
        <v>2.8193350800000001</v>
      </c>
      <c r="C59" s="29">
        <f t="shared" si="0"/>
        <v>0.10438367657245434</v>
      </c>
      <c r="D59" s="315">
        <v>3.68086782</v>
      </c>
      <c r="E59" s="29">
        <f t="shared" si="1"/>
        <v>0.13586976494772562</v>
      </c>
      <c r="F59" s="315">
        <v>2.1310969800000001</v>
      </c>
      <c r="G59" s="29">
        <f t="shared" si="2"/>
        <v>8.5596385828771521E-2</v>
      </c>
      <c r="H59" s="29">
        <f t="shared" si="3"/>
        <v>-42.103409190064312</v>
      </c>
      <c r="I59" s="30">
        <f t="shared" si="4"/>
        <v>-24.411362270567704</v>
      </c>
      <c r="J59" s="54"/>
    </row>
    <row r="60" spans="1:10" x14ac:dyDescent="0.25">
      <c r="A60" s="25" t="s">
        <v>199</v>
      </c>
      <c r="B60" s="315">
        <v>0.12947427</v>
      </c>
      <c r="C60" s="29">
        <f t="shared" si="0"/>
        <v>4.7936835958266545E-3</v>
      </c>
      <c r="D60" s="315">
        <v>0.35400435999999996</v>
      </c>
      <c r="E60" s="29">
        <f t="shared" si="1"/>
        <v>1.3067160119775788E-2</v>
      </c>
      <c r="F60" s="315">
        <v>2.0648792199999999</v>
      </c>
      <c r="G60" s="29">
        <f t="shared" si="2"/>
        <v>8.2936722290757853E-2</v>
      </c>
      <c r="H60" s="29">
        <f t="shared" si="3"/>
        <v>483.2920306405266</v>
      </c>
      <c r="I60" s="30">
        <f t="shared" si="4"/>
        <v>1494.8181982412414</v>
      </c>
      <c r="J60" s="54"/>
    </row>
    <row r="61" spans="1:10" x14ac:dyDescent="0.25">
      <c r="A61" s="25" t="s">
        <v>200</v>
      </c>
      <c r="B61" s="315">
        <v>3.9162801200000001</v>
      </c>
      <c r="C61" s="29">
        <f t="shared" si="0"/>
        <v>0.14499720885011391</v>
      </c>
      <c r="D61" s="315">
        <v>10.58712631</v>
      </c>
      <c r="E61" s="29">
        <f t="shared" si="1"/>
        <v>0.39079652776327667</v>
      </c>
      <c r="F61" s="315">
        <v>1.9007175900000002</v>
      </c>
      <c r="G61" s="29">
        <f t="shared" si="2"/>
        <v>7.6343102970927557E-2</v>
      </c>
      <c r="H61" s="29">
        <f t="shared" si="3"/>
        <v>-82.046897955636084</v>
      </c>
      <c r="I61" s="30">
        <f t="shared" si="4"/>
        <v>-51.466250325321461</v>
      </c>
      <c r="J61" s="54"/>
    </row>
    <row r="62" spans="1:10" x14ac:dyDescent="0.25">
      <c r="A62" s="25" t="s">
        <v>74</v>
      </c>
      <c r="B62" s="315">
        <v>0</v>
      </c>
      <c r="C62" s="29">
        <f t="shared" si="0"/>
        <v>0</v>
      </c>
      <c r="D62" s="315">
        <v>0.59280570999999993</v>
      </c>
      <c r="E62" s="29">
        <f t="shared" si="1"/>
        <v>2.188189753506813E-2</v>
      </c>
      <c r="F62" s="315">
        <v>1.8272729999999999</v>
      </c>
      <c r="G62" s="29">
        <f t="shared" si="2"/>
        <v>7.3393170836597396E-2</v>
      </c>
      <c r="H62" s="29">
        <f t="shared" si="3"/>
        <v>208.2414641383937</v>
      </c>
      <c r="I62" s="219" t="s">
        <v>314</v>
      </c>
      <c r="J62" s="54"/>
    </row>
    <row r="63" spans="1:10" x14ac:dyDescent="0.25">
      <c r="A63" s="25" t="s">
        <v>171</v>
      </c>
      <c r="B63" s="315">
        <v>0.29661633000000004</v>
      </c>
      <c r="C63" s="29">
        <f t="shared" si="0"/>
        <v>1.0981987659596812E-2</v>
      </c>
      <c r="D63" s="315">
        <v>32.524402760000001</v>
      </c>
      <c r="E63" s="29">
        <f t="shared" si="1"/>
        <v>1.2005546447648203</v>
      </c>
      <c r="F63" s="315">
        <v>1.7767047</v>
      </c>
      <c r="G63" s="29">
        <f t="shared" si="2"/>
        <v>7.1362074289548161E-2</v>
      </c>
      <c r="H63" s="29">
        <f t="shared" si="3"/>
        <v>-94.537317985174283</v>
      </c>
      <c r="I63" s="30">
        <f t="shared" si="4"/>
        <v>498.99085798816259</v>
      </c>
      <c r="J63" s="54"/>
    </row>
    <row r="64" spans="1:10" x14ac:dyDescent="0.25">
      <c r="A64" s="25" t="s">
        <v>256</v>
      </c>
      <c r="B64" s="315">
        <v>0.81273211999999995</v>
      </c>
      <c r="C64" s="29">
        <f t="shared" si="0"/>
        <v>3.0090771173650329E-2</v>
      </c>
      <c r="D64" s="315">
        <v>0.42363076</v>
      </c>
      <c r="E64" s="29">
        <f t="shared" si="1"/>
        <v>1.5637239531689124E-2</v>
      </c>
      <c r="F64" s="315">
        <v>1.6863648500000001</v>
      </c>
      <c r="G64" s="29">
        <f t="shared" si="2"/>
        <v>6.7733537095378174E-2</v>
      </c>
      <c r="H64" s="29">
        <f t="shared" si="3"/>
        <v>298.07422152253537</v>
      </c>
      <c r="I64" s="30">
        <f t="shared" si="4"/>
        <v>107.49331895483598</v>
      </c>
      <c r="J64" s="54"/>
    </row>
    <row r="65" spans="1:10" x14ac:dyDescent="0.25">
      <c r="A65" s="25" t="s">
        <v>33</v>
      </c>
      <c r="B65" s="315">
        <v>0.12768937</v>
      </c>
      <c r="C65" s="29">
        <f t="shared" si="0"/>
        <v>4.7275990691466345E-3</v>
      </c>
      <c r="D65" s="315">
        <v>2.0444499999999999</v>
      </c>
      <c r="E65" s="29">
        <f t="shared" si="1"/>
        <v>7.5465611516410736E-2</v>
      </c>
      <c r="F65" s="315">
        <v>1.57037559</v>
      </c>
      <c r="G65" s="29">
        <f t="shared" si="2"/>
        <v>6.3074780809705203E-2</v>
      </c>
      <c r="H65" s="29">
        <f t="shared" si="3"/>
        <v>-23.188359216415165</v>
      </c>
      <c r="I65" s="30">
        <f t="shared" si="4"/>
        <v>1129.8405027763863</v>
      </c>
      <c r="J65" s="54"/>
    </row>
    <row r="66" spans="1:10" x14ac:dyDescent="0.25">
      <c r="A66" s="25" t="s">
        <v>103</v>
      </c>
      <c r="B66" s="315">
        <v>0.40965221000000002</v>
      </c>
      <c r="C66" s="29">
        <f t="shared" si="0"/>
        <v>1.5167052720753983E-2</v>
      </c>
      <c r="D66" s="315">
        <v>0.46403983000000004</v>
      </c>
      <c r="E66" s="29">
        <f t="shared" si="1"/>
        <v>1.7128836380895244E-2</v>
      </c>
      <c r="F66" s="315">
        <v>1.5180169399999999</v>
      </c>
      <c r="G66" s="29">
        <f t="shared" si="2"/>
        <v>6.0971774119285303E-2</v>
      </c>
      <c r="H66" s="29">
        <f t="shared" si="3"/>
        <v>227.13074220374568</v>
      </c>
      <c r="I66" s="30">
        <f t="shared" si="4"/>
        <v>270.56237045566036</v>
      </c>
      <c r="J66" s="54"/>
    </row>
    <row r="67" spans="1:10" x14ac:dyDescent="0.25">
      <c r="A67" s="25" t="s">
        <v>229</v>
      </c>
      <c r="B67" s="315">
        <v>6.1547177199999998</v>
      </c>
      <c r="C67" s="29">
        <f t="shared" si="0"/>
        <v>0.2278736104965691</v>
      </c>
      <c r="D67" s="315">
        <v>1.65896983</v>
      </c>
      <c r="E67" s="29">
        <f t="shared" si="1"/>
        <v>6.1236602855646236E-2</v>
      </c>
      <c r="F67" s="315">
        <v>1.5167533500000001</v>
      </c>
      <c r="G67" s="29">
        <f t="shared" si="2"/>
        <v>6.0921021507750299E-2</v>
      </c>
      <c r="H67" s="29">
        <f t="shared" si="3"/>
        <v>-8.5725778388628058</v>
      </c>
      <c r="I67" s="30">
        <f t="shared" si="4"/>
        <v>-75.356248344725046</v>
      </c>
      <c r="J67" s="54"/>
    </row>
    <row r="68" spans="1:10" x14ac:dyDescent="0.25">
      <c r="A68" s="25" t="s">
        <v>204</v>
      </c>
      <c r="B68" s="315">
        <v>0.65428032999999997</v>
      </c>
      <c r="C68" s="29">
        <f t="shared" ref="C68:C131" si="5">(B68/$B$227)*100</f>
        <v>2.4224217560701825E-2</v>
      </c>
      <c r="D68" s="315">
        <v>3.0161850499999998</v>
      </c>
      <c r="E68" s="29">
        <f t="shared" ref="E68:E131" si="6">(D68/$D$227)*100</f>
        <v>0.11133471067764233</v>
      </c>
      <c r="F68" s="315">
        <v>1.38701958</v>
      </c>
      <c r="G68" s="29">
        <f t="shared" ref="G68:G131" si="7">(F68/$F$227)*100</f>
        <v>5.5710211330570518E-2</v>
      </c>
      <c r="H68" s="29">
        <f t="shared" si="3"/>
        <v>-54.014108650263346</v>
      </c>
      <c r="I68" s="30">
        <f t="shared" si="4"/>
        <v>111.99163667353412</v>
      </c>
      <c r="J68" s="54"/>
    </row>
    <row r="69" spans="1:10" x14ac:dyDescent="0.25">
      <c r="A69" s="25" t="s">
        <v>104</v>
      </c>
      <c r="B69" s="315">
        <v>0.49679941999999999</v>
      </c>
      <c r="C69" s="29">
        <f t="shared" si="5"/>
        <v>1.8393610020509838E-2</v>
      </c>
      <c r="D69" s="315">
        <v>0.82267376999999997</v>
      </c>
      <c r="E69" s="29">
        <f t="shared" si="6"/>
        <v>3.0366885534770249E-2</v>
      </c>
      <c r="F69" s="315">
        <v>1.2534879999999999</v>
      </c>
      <c r="G69" s="29">
        <f t="shared" si="7"/>
        <v>5.0346860554293091E-2</v>
      </c>
      <c r="H69" s="29">
        <f t="shared" ref="H69:H132" si="8">((F69/D69)-1)*100</f>
        <v>52.367566064492379</v>
      </c>
      <c r="I69" s="30">
        <f t="shared" ref="I69:I132" si="9">((F69/B69)-1)*100</f>
        <v>152.31269392383751</v>
      </c>
      <c r="J69" s="54"/>
    </row>
    <row r="70" spans="1:10" x14ac:dyDescent="0.25">
      <c r="A70" s="25" t="s">
        <v>224</v>
      </c>
      <c r="B70" s="315">
        <v>0.10992652999999999</v>
      </c>
      <c r="C70" s="29">
        <f t="shared" si="5"/>
        <v>4.0699438089679633E-3</v>
      </c>
      <c r="D70" s="315">
        <v>0.301956</v>
      </c>
      <c r="E70" s="29">
        <f t="shared" si="6"/>
        <v>1.1145928827337092E-2</v>
      </c>
      <c r="F70" s="315">
        <v>1.2277210000000001</v>
      </c>
      <c r="G70" s="29">
        <f t="shared" si="7"/>
        <v>4.9311918412124636E-2</v>
      </c>
      <c r="H70" s="29">
        <f t="shared" si="8"/>
        <v>306.58937063678155</v>
      </c>
      <c r="I70" s="30">
        <f t="shared" si="9"/>
        <v>1016.8559582477498</v>
      </c>
      <c r="J70" s="54"/>
    </row>
    <row r="71" spans="1:10" x14ac:dyDescent="0.25">
      <c r="A71" s="25" t="s">
        <v>142</v>
      </c>
      <c r="B71" s="315">
        <v>0.30500954999999996</v>
      </c>
      <c r="C71" s="29">
        <f t="shared" si="5"/>
        <v>1.1292740066466252E-2</v>
      </c>
      <c r="D71" s="315">
        <v>0.81093231999999993</v>
      </c>
      <c r="E71" s="29">
        <f t="shared" si="6"/>
        <v>2.9933480117988541E-2</v>
      </c>
      <c r="F71" s="315">
        <v>1.1936796200000002</v>
      </c>
      <c r="G71" s="29">
        <f t="shared" si="7"/>
        <v>4.7944632397471362E-2</v>
      </c>
      <c r="H71" s="29">
        <f t="shared" si="8"/>
        <v>47.198427114114814</v>
      </c>
      <c r="I71" s="30">
        <f t="shared" si="9"/>
        <v>291.35811321317652</v>
      </c>
      <c r="J71" s="54"/>
    </row>
    <row r="72" spans="1:10" x14ac:dyDescent="0.25">
      <c r="A72" s="25" t="s">
        <v>95</v>
      </c>
      <c r="B72" s="315">
        <v>0</v>
      </c>
      <c r="C72" s="29">
        <f t="shared" si="5"/>
        <v>0</v>
      </c>
      <c r="D72" s="315">
        <v>0.33398646000000004</v>
      </c>
      <c r="E72" s="29">
        <f t="shared" si="6"/>
        <v>1.2328250845998315E-2</v>
      </c>
      <c r="F72" s="315">
        <v>1.17829121</v>
      </c>
      <c r="G72" s="29">
        <f t="shared" si="7"/>
        <v>4.7326550587017416E-2</v>
      </c>
      <c r="H72" s="29">
        <f t="shared" si="8"/>
        <v>252.79610137488805</v>
      </c>
      <c r="I72" s="219" t="s">
        <v>314</v>
      </c>
      <c r="J72" s="54"/>
    </row>
    <row r="73" spans="1:10" x14ac:dyDescent="0.25">
      <c r="A73" s="25" t="s">
        <v>105</v>
      </c>
      <c r="B73" s="315">
        <v>1.7835848000000001</v>
      </c>
      <c r="C73" s="29">
        <f t="shared" si="5"/>
        <v>6.6035832428526245E-2</v>
      </c>
      <c r="D73" s="315">
        <v>0.55552946999999997</v>
      </c>
      <c r="E73" s="29">
        <f t="shared" si="6"/>
        <v>2.0505941044749225E-2</v>
      </c>
      <c r="F73" s="315">
        <v>1.11572392</v>
      </c>
      <c r="G73" s="29">
        <f t="shared" si="7"/>
        <v>4.4813509676462207E-2</v>
      </c>
      <c r="H73" s="29">
        <f t="shared" si="8"/>
        <v>100.83973582895611</v>
      </c>
      <c r="I73" s="30">
        <f t="shared" si="9"/>
        <v>-37.444862728141672</v>
      </c>
      <c r="J73" s="54"/>
    </row>
    <row r="74" spans="1:10" x14ac:dyDescent="0.25">
      <c r="A74" s="25" t="s">
        <v>117</v>
      </c>
      <c r="B74" s="315">
        <v>3.090354E-2</v>
      </c>
      <c r="C74" s="29">
        <f t="shared" si="5"/>
        <v>1.1441794014437992E-3</v>
      </c>
      <c r="D74" s="315">
        <v>0.38655399000000001</v>
      </c>
      <c r="E74" s="29">
        <f t="shared" si="6"/>
        <v>1.4268645963197202E-2</v>
      </c>
      <c r="F74" s="315">
        <v>1.10674761</v>
      </c>
      <c r="G74" s="29">
        <f t="shared" si="7"/>
        <v>4.4452972497117771E-2</v>
      </c>
      <c r="H74" s="29">
        <f t="shared" si="8"/>
        <v>186.31126275530102</v>
      </c>
      <c r="I74" s="30">
        <f t="shared" si="9"/>
        <v>3481.2971911955715</v>
      </c>
      <c r="J74" s="54"/>
    </row>
    <row r="75" spans="1:10" x14ac:dyDescent="0.25">
      <c r="A75" s="25" t="s">
        <v>202</v>
      </c>
      <c r="B75" s="315">
        <v>1.1036019799999999</v>
      </c>
      <c r="C75" s="29">
        <f t="shared" si="5"/>
        <v>4.08600002753274E-2</v>
      </c>
      <c r="D75" s="315">
        <v>5.6006744500000005</v>
      </c>
      <c r="E75" s="29">
        <f t="shared" si="6"/>
        <v>0.20673448715967002</v>
      </c>
      <c r="F75" s="315">
        <v>0.95750217000000004</v>
      </c>
      <c r="G75" s="29">
        <f t="shared" si="7"/>
        <v>3.8458468077415216E-2</v>
      </c>
      <c r="H75" s="29">
        <f t="shared" si="8"/>
        <v>-82.90380598715214</v>
      </c>
      <c r="I75" s="30">
        <f t="shared" si="9"/>
        <v>-13.238451239458616</v>
      </c>
      <c r="J75" s="54"/>
    </row>
    <row r="76" spans="1:10" x14ac:dyDescent="0.25">
      <c r="A76" s="25" t="s">
        <v>182</v>
      </c>
      <c r="B76" s="315">
        <v>9.0498460000000003E-2</v>
      </c>
      <c r="C76" s="29">
        <f t="shared" si="5"/>
        <v>3.3506347102754438E-3</v>
      </c>
      <c r="D76" s="315">
        <v>0.24591960000000002</v>
      </c>
      <c r="E76" s="29">
        <f t="shared" si="6"/>
        <v>9.0774892992595193E-3</v>
      </c>
      <c r="F76" s="315">
        <v>0.92970506000000008</v>
      </c>
      <c r="G76" s="29">
        <f t="shared" si="7"/>
        <v>3.7341985732963302E-2</v>
      </c>
      <c r="H76" s="29">
        <f t="shared" si="8"/>
        <v>278.05244478276643</v>
      </c>
      <c r="I76" s="30">
        <f t="shared" si="9"/>
        <v>927.31589023724825</v>
      </c>
      <c r="J76" s="54"/>
    </row>
    <row r="77" spans="1:10" x14ac:dyDescent="0.25">
      <c r="A77" s="25" t="s">
        <v>36</v>
      </c>
      <c r="B77" s="315">
        <v>0.55740916000000007</v>
      </c>
      <c r="C77" s="29">
        <f t="shared" si="5"/>
        <v>2.0637638246236222E-2</v>
      </c>
      <c r="D77" s="315">
        <v>0.10577342999999999</v>
      </c>
      <c r="E77" s="29">
        <f t="shared" si="6"/>
        <v>3.9043540204643122E-3</v>
      </c>
      <c r="F77" s="315">
        <v>0.92491243999999995</v>
      </c>
      <c r="G77" s="29">
        <f t="shared" si="7"/>
        <v>3.7149488181467218E-2</v>
      </c>
      <c r="H77" s="29">
        <f t="shared" si="8"/>
        <v>774.4279541658052</v>
      </c>
      <c r="I77" s="30">
        <f t="shared" si="9"/>
        <v>65.930613698562084</v>
      </c>
      <c r="J77" s="54"/>
    </row>
    <row r="78" spans="1:10" x14ac:dyDescent="0.25">
      <c r="A78" s="25" t="s">
        <v>238</v>
      </c>
      <c r="B78" s="315">
        <v>1.5303909199999999</v>
      </c>
      <c r="C78" s="29">
        <f t="shared" si="5"/>
        <v>5.666152702313796E-2</v>
      </c>
      <c r="D78" s="315">
        <v>0.38091713999999999</v>
      </c>
      <c r="E78" s="29">
        <f t="shared" si="6"/>
        <v>1.4060576148686561E-2</v>
      </c>
      <c r="F78" s="315">
        <v>0.80061698000000003</v>
      </c>
      <c r="G78" s="29">
        <f t="shared" si="7"/>
        <v>3.2157109959935211E-2</v>
      </c>
      <c r="H78" s="29">
        <f t="shared" si="8"/>
        <v>110.18140060591656</v>
      </c>
      <c r="I78" s="30">
        <f t="shared" si="9"/>
        <v>-47.68545934655701</v>
      </c>
      <c r="J78" s="54"/>
    </row>
    <row r="79" spans="1:10" x14ac:dyDescent="0.25">
      <c r="A79" s="25" t="s">
        <v>122</v>
      </c>
      <c r="B79" s="315">
        <v>0.19789364000000001</v>
      </c>
      <c r="C79" s="29">
        <f t="shared" si="5"/>
        <v>7.3268572650490738E-3</v>
      </c>
      <c r="D79" s="315">
        <v>0.46735781999999998</v>
      </c>
      <c r="E79" s="29">
        <f t="shared" si="6"/>
        <v>1.7251311444778112E-2</v>
      </c>
      <c r="F79" s="315">
        <v>0.77777361</v>
      </c>
      <c r="G79" s="29">
        <f t="shared" si="7"/>
        <v>3.1239596617980502E-2</v>
      </c>
      <c r="H79" s="29">
        <f t="shared" si="8"/>
        <v>66.41929945667755</v>
      </c>
      <c r="I79" s="30">
        <f t="shared" si="9"/>
        <v>293.02607703815033</v>
      </c>
      <c r="J79" s="54"/>
    </row>
    <row r="80" spans="1:10" x14ac:dyDescent="0.25">
      <c r="A80" s="25" t="s">
        <v>128</v>
      </c>
      <c r="B80" s="315">
        <v>9.2256409999999997E-2</v>
      </c>
      <c r="C80" s="29">
        <f t="shared" si="5"/>
        <v>3.4157214342807884E-3</v>
      </c>
      <c r="D80" s="315">
        <v>1.4456281200000001</v>
      </c>
      <c r="E80" s="29">
        <f t="shared" si="6"/>
        <v>5.3361642544997041E-2</v>
      </c>
      <c r="F80" s="315">
        <v>0.74382482999999999</v>
      </c>
      <c r="G80" s="29">
        <f t="shared" si="7"/>
        <v>2.9876029920374799E-2</v>
      </c>
      <c r="H80" s="29">
        <f t="shared" si="8"/>
        <v>-48.546599245731336</v>
      </c>
      <c r="I80" s="30">
        <f t="shared" si="9"/>
        <v>706.25815593734899</v>
      </c>
      <c r="J80" s="54"/>
    </row>
    <row r="81" spans="1:10" x14ac:dyDescent="0.25">
      <c r="A81" s="25" t="s">
        <v>210</v>
      </c>
      <c r="B81" s="315">
        <v>0.76586992000000009</v>
      </c>
      <c r="C81" s="29">
        <f t="shared" si="5"/>
        <v>2.8355734865630616E-2</v>
      </c>
      <c r="D81" s="315">
        <v>4.9061559199999998</v>
      </c>
      <c r="E81" s="29">
        <f t="shared" si="6"/>
        <v>0.18109812257460867</v>
      </c>
      <c r="F81" s="315">
        <v>0.69689081000000008</v>
      </c>
      <c r="G81" s="29">
        <f t="shared" si="7"/>
        <v>2.7990905722781845E-2</v>
      </c>
      <c r="H81" s="29">
        <f t="shared" si="8"/>
        <v>-85.79558372453846</v>
      </c>
      <c r="I81" s="30">
        <f t="shared" si="9"/>
        <v>-9.0066352259924205</v>
      </c>
      <c r="J81" s="54"/>
    </row>
    <row r="82" spans="1:10" x14ac:dyDescent="0.25">
      <c r="A82" s="25" t="s">
        <v>251</v>
      </c>
      <c r="B82" s="315">
        <v>0.12801863999999999</v>
      </c>
      <c r="C82" s="29">
        <f t="shared" si="5"/>
        <v>4.7397900334022955E-3</v>
      </c>
      <c r="D82" s="315">
        <v>4.9475720000000001E-2</v>
      </c>
      <c r="E82" s="29">
        <f t="shared" si="6"/>
        <v>1.8262689060699517E-3</v>
      </c>
      <c r="F82" s="315">
        <v>0.66692196999999998</v>
      </c>
      <c r="G82" s="29">
        <f t="shared" si="7"/>
        <v>2.6787194950557518E-2</v>
      </c>
      <c r="H82" s="29">
        <f t="shared" si="8"/>
        <v>1247.978301275858</v>
      </c>
      <c r="I82" s="30">
        <f t="shared" si="9"/>
        <v>420.95692471033914</v>
      </c>
      <c r="J82" s="54"/>
    </row>
    <row r="83" spans="1:10" x14ac:dyDescent="0.25">
      <c r="A83" s="25" t="s">
        <v>214</v>
      </c>
      <c r="B83" s="315">
        <v>1.72088091</v>
      </c>
      <c r="C83" s="29">
        <f t="shared" si="5"/>
        <v>6.3714269936708229E-2</v>
      </c>
      <c r="D83" s="315">
        <v>0.60443504000000003</v>
      </c>
      <c r="E83" s="29">
        <f t="shared" si="6"/>
        <v>2.2311164330527128E-2</v>
      </c>
      <c r="F83" s="315">
        <v>0.56896857999999995</v>
      </c>
      <c r="G83" s="29">
        <f t="shared" si="7"/>
        <v>2.285285679402926E-2</v>
      </c>
      <c r="H83" s="29">
        <f t="shared" si="8"/>
        <v>-5.8677041622206545</v>
      </c>
      <c r="I83" s="30">
        <f t="shared" si="9"/>
        <v>-66.937364654710478</v>
      </c>
      <c r="J83" s="54"/>
    </row>
    <row r="84" spans="1:10" x14ac:dyDescent="0.25">
      <c r="A84" s="25" t="s">
        <v>113</v>
      </c>
      <c r="B84" s="315">
        <v>0.13780310000000001</v>
      </c>
      <c r="C84" s="29">
        <f t="shared" si="5"/>
        <v>5.1020520133000947E-3</v>
      </c>
      <c r="D84" s="315">
        <v>0.11917694000000001</v>
      </c>
      <c r="E84" s="29">
        <f t="shared" si="6"/>
        <v>4.3991101057764149E-3</v>
      </c>
      <c r="F84" s="315">
        <v>0.53271886000000002</v>
      </c>
      <c r="G84" s="29">
        <f t="shared" si="7"/>
        <v>2.1396871895911239E-2</v>
      </c>
      <c r="H84" s="29">
        <f t="shared" si="8"/>
        <v>346.99826996732759</v>
      </c>
      <c r="I84" s="30">
        <f t="shared" si="9"/>
        <v>286.57973586951238</v>
      </c>
      <c r="J84" s="54"/>
    </row>
    <row r="85" spans="1:10" x14ac:dyDescent="0.25">
      <c r="A85" s="25" t="s">
        <v>203</v>
      </c>
      <c r="B85" s="315">
        <v>0.53265737000000002</v>
      </c>
      <c r="C85" s="29">
        <f t="shared" si="5"/>
        <v>1.9721222577776792E-2</v>
      </c>
      <c r="D85" s="315">
        <v>0.14620279</v>
      </c>
      <c r="E85" s="29">
        <f t="shared" si="6"/>
        <v>5.396699822815613E-3</v>
      </c>
      <c r="F85" s="315">
        <v>0.51640556000000004</v>
      </c>
      <c r="G85" s="29">
        <f t="shared" si="7"/>
        <v>2.0741641498587652E-2</v>
      </c>
      <c r="H85" s="29">
        <f t="shared" si="8"/>
        <v>253.2118367918971</v>
      </c>
      <c r="I85" s="30">
        <f t="shared" si="9"/>
        <v>-3.0510814109264928</v>
      </c>
      <c r="J85" s="54"/>
    </row>
    <row r="86" spans="1:10" x14ac:dyDescent="0.25">
      <c r="A86" s="25" t="s">
        <v>94</v>
      </c>
      <c r="B86" s="315">
        <v>0</v>
      </c>
      <c r="C86" s="29">
        <f t="shared" si="5"/>
        <v>0</v>
      </c>
      <c r="D86" s="315">
        <v>3.8799999999999994E-5</v>
      </c>
      <c r="E86" s="29">
        <f t="shared" si="6"/>
        <v>1.4322021701859846E-6</v>
      </c>
      <c r="F86" s="315">
        <v>0.51147991999999998</v>
      </c>
      <c r="G86" s="29">
        <f t="shared" si="7"/>
        <v>2.0543801144136193E-2</v>
      </c>
      <c r="H86" s="29">
        <f t="shared" si="8"/>
        <v>1318147.2164948455</v>
      </c>
      <c r="I86" s="219" t="s">
        <v>314</v>
      </c>
      <c r="J86" s="54"/>
    </row>
    <row r="87" spans="1:10" x14ac:dyDescent="0.25">
      <c r="A87" s="25" t="s">
        <v>258</v>
      </c>
      <c r="B87" s="315">
        <v>0.65051733</v>
      </c>
      <c r="C87" s="29">
        <f t="shared" si="5"/>
        <v>2.408489542842724E-2</v>
      </c>
      <c r="D87" s="315">
        <v>1.2549992299999999</v>
      </c>
      <c r="E87" s="29">
        <f t="shared" si="6"/>
        <v>4.6325067546075765E-2</v>
      </c>
      <c r="F87" s="315">
        <v>0.49537815000000002</v>
      </c>
      <c r="G87" s="29">
        <f t="shared" si="7"/>
        <v>1.9897066936176246E-2</v>
      </c>
      <c r="H87" s="29">
        <f t="shared" si="8"/>
        <v>-60.527613232081421</v>
      </c>
      <c r="I87" s="30">
        <f t="shared" si="9"/>
        <v>-23.848585248297681</v>
      </c>
      <c r="J87" s="54"/>
    </row>
    <row r="88" spans="1:10" x14ac:dyDescent="0.25">
      <c r="A88" s="25" t="s">
        <v>205</v>
      </c>
      <c r="B88" s="315">
        <v>0.59052400000000005</v>
      </c>
      <c r="C88" s="29">
        <f t="shared" si="5"/>
        <v>2.1863689300908505E-2</v>
      </c>
      <c r="D88" s="315">
        <v>0.26012849999999998</v>
      </c>
      <c r="E88" s="29">
        <f t="shared" si="6"/>
        <v>9.6019742842068274E-3</v>
      </c>
      <c r="F88" s="315">
        <v>0.48248721999999999</v>
      </c>
      <c r="G88" s="29">
        <f t="shared" si="7"/>
        <v>1.9379297436089165E-2</v>
      </c>
      <c r="H88" s="29">
        <f t="shared" si="8"/>
        <v>85.480337602377304</v>
      </c>
      <c r="I88" s="30">
        <f t="shared" si="9"/>
        <v>-18.295070141095039</v>
      </c>
      <c r="J88" s="54"/>
    </row>
    <row r="89" spans="1:10" x14ac:dyDescent="0.25">
      <c r="A89" s="25" t="s">
        <v>0</v>
      </c>
      <c r="B89" s="315">
        <v>1.0659879999999999</v>
      </c>
      <c r="C89" s="29">
        <f t="shared" si="5"/>
        <v>3.9467372080553634E-2</v>
      </c>
      <c r="D89" s="315">
        <v>0</v>
      </c>
      <c r="E89" s="29">
        <f t="shared" si="6"/>
        <v>0</v>
      </c>
      <c r="F89" s="315">
        <v>0.48</v>
      </c>
      <c r="G89" s="29">
        <f t="shared" si="7"/>
        <v>1.9279397222837939E-2</v>
      </c>
      <c r="H89" s="218" t="s">
        <v>314</v>
      </c>
      <c r="I89" s="30">
        <f t="shared" si="9"/>
        <v>-54.971350521769466</v>
      </c>
      <c r="J89" s="54"/>
    </row>
    <row r="90" spans="1:10" x14ac:dyDescent="0.25">
      <c r="A90" s="25" t="s">
        <v>169</v>
      </c>
      <c r="B90" s="315">
        <v>0.22075107999999999</v>
      </c>
      <c r="C90" s="29">
        <f t="shared" si="5"/>
        <v>8.1731361061701084E-3</v>
      </c>
      <c r="D90" s="315">
        <v>2.2457295400000001</v>
      </c>
      <c r="E90" s="29">
        <f t="shared" si="6"/>
        <v>8.2895327856669407E-2</v>
      </c>
      <c r="F90" s="315">
        <v>0.47228242999999998</v>
      </c>
      <c r="G90" s="29">
        <f t="shared" si="7"/>
        <v>1.8969417852785737E-2</v>
      </c>
      <c r="H90" s="29">
        <f t="shared" si="8"/>
        <v>-78.969754746157022</v>
      </c>
      <c r="I90" s="30">
        <f t="shared" si="9"/>
        <v>113.94342895174057</v>
      </c>
      <c r="J90" s="54"/>
    </row>
    <row r="91" spans="1:10" x14ac:dyDescent="0.25">
      <c r="A91" s="25" t="s">
        <v>132</v>
      </c>
      <c r="B91" s="315">
        <v>0.14467107999999998</v>
      </c>
      <c r="C91" s="29">
        <f t="shared" si="5"/>
        <v>5.3563336019312987E-3</v>
      </c>
      <c r="D91" s="315">
        <v>2.2054269500000001</v>
      </c>
      <c r="E91" s="29">
        <f t="shared" si="6"/>
        <v>8.1407661442697357E-2</v>
      </c>
      <c r="F91" s="315">
        <v>0.46444834000000002</v>
      </c>
      <c r="G91" s="29">
        <f t="shared" si="7"/>
        <v>1.8654758409057691E-2</v>
      </c>
      <c r="H91" s="29">
        <f t="shared" si="8"/>
        <v>-78.940660900149055</v>
      </c>
      <c r="I91" s="30">
        <f t="shared" si="9"/>
        <v>221.03744577008763</v>
      </c>
      <c r="J91" s="54"/>
    </row>
    <row r="92" spans="1:10" x14ac:dyDescent="0.25">
      <c r="A92" s="25" t="s">
        <v>248</v>
      </c>
      <c r="B92" s="315">
        <v>1.7040740000000001</v>
      </c>
      <c r="C92" s="29">
        <f t="shared" si="5"/>
        <v>6.3092007237227216E-2</v>
      </c>
      <c r="D92" s="315">
        <v>0.10024305</v>
      </c>
      <c r="E92" s="29">
        <f t="shared" si="6"/>
        <v>3.700214272063458E-3</v>
      </c>
      <c r="F92" s="315">
        <v>0.419269</v>
      </c>
      <c r="G92" s="29">
        <f t="shared" si="7"/>
        <v>1.6840111654629251E-2</v>
      </c>
      <c r="H92" s="29">
        <f t="shared" si="8"/>
        <v>318.25243745077591</v>
      </c>
      <c r="I92" s="30">
        <f t="shared" si="9"/>
        <v>-75.396080217173662</v>
      </c>
      <c r="J92" s="54"/>
    </row>
    <row r="93" spans="1:10" x14ac:dyDescent="0.25">
      <c r="A93" s="25" t="s">
        <v>90</v>
      </c>
      <c r="B93" s="315">
        <v>2.3599999999999999E-2</v>
      </c>
      <c r="C93" s="29">
        <f t="shared" si="5"/>
        <v>8.7377154442739105E-4</v>
      </c>
      <c r="D93" s="315">
        <v>0</v>
      </c>
      <c r="E93" s="29">
        <f t="shared" si="6"/>
        <v>0</v>
      </c>
      <c r="F93" s="315">
        <v>0.4074141</v>
      </c>
      <c r="G93" s="29">
        <f t="shared" si="7"/>
        <v>1.6363954725177123E-2</v>
      </c>
      <c r="H93" s="218" t="s">
        <v>314</v>
      </c>
      <c r="I93" s="30">
        <f t="shared" si="9"/>
        <v>1626.3309322033897</v>
      </c>
      <c r="J93" s="54"/>
    </row>
    <row r="94" spans="1:10" x14ac:dyDescent="0.25">
      <c r="A94" s="25" t="s">
        <v>237</v>
      </c>
      <c r="B94" s="315">
        <v>1.7813229999999999E-2</v>
      </c>
      <c r="C94" s="29">
        <f t="shared" si="5"/>
        <v>6.5952091052289561E-4</v>
      </c>
      <c r="D94" s="315">
        <v>0.42856734000000002</v>
      </c>
      <c r="E94" s="29">
        <f t="shared" si="6"/>
        <v>1.5819460680897804E-2</v>
      </c>
      <c r="F94" s="315">
        <v>0.39861299</v>
      </c>
      <c r="G94" s="29">
        <f t="shared" si="7"/>
        <v>1.6010454525819017E-2</v>
      </c>
      <c r="H94" s="29">
        <f t="shared" si="8"/>
        <v>-6.9894150123525511</v>
      </c>
      <c r="I94" s="30">
        <f t="shared" si="9"/>
        <v>2137.7356043794416</v>
      </c>
      <c r="J94" s="54"/>
    </row>
    <row r="95" spans="1:10" x14ac:dyDescent="0.25">
      <c r="A95" s="25" t="s">
        <v>181</v>
      </c>
      <c r="B95" s="315">
        <v>0.12139309</v>
      </c>
      <c r="C95" s="29">
        <f t="shared" si="5"/>
        <v>4.4944842259370035E-3</v>
      </c>
      <c r="D95" s="315">
        <v>7.9680933200000004</v>
      </c>
      <c r="E95" s="29">
        <f t="shared" si="6"/>
        <v>0.29412166353475383</v>
      </c>
      <c r="F95" s="315">
        <v>0.39010753000000004</v>
      </c>
      <c r="G95" s="29">
        <f t="shared" si="7"/>
        <v>1.5668829230187854E-2</v>
      </c>
      <c r="H95" s="29">
        <f t="shared" si="8"/>
        <v>-95.104129503342719</v>
      </c>
      <c r="I95" s="30">
        <f t="shared" si="9"/>
        <v>221.35892578399648</v>
      </c>
      <c r="J95" s="54"/>
    </row>
    <row r="96" spans="1:10" x14ac:dyDescent="0.25">
      <c r="A96" s="25" t="s">
        <v>146</v>
      </c>
      <c r="B96" s="315">
        <v>0.12030805999999999</v>
      </c>
      <c r="C96" s="29">
        <f t="shared" si="5"/>
        <v>4.4543118386975947E-3</v>
      </c>
      <c r="D96" s="315">
        <v>4.1478899999999999E-2</v>
      </c>
      <c r="E96" s="29">
        <f t="shared" si="6"/>
        <v>1.5310868710548308E-3</v>
      </c>
      <c r="F96" s="315">
        <v>0.37984033</v>
      </c>
      <c r="G96" s="29">
        <f t="shared" si="7"/>
        <v>1.525644292359135E-2</v>
      </c>
      <c r="H96" s="29">
        <f t="shared" si="8"/>
        <v>815.74349850164799</v>
      </c>
      <c r="I96" s="30">
        <f t="shared" si="9"/>
        <v>215.72309452916124</v>
      </c>
      <c r="J96" s="54"/>
    </row>
    <row r="97" spans="1:10" x14ac:dyDescent="0.25">
      <c r="A97" s="25" t="s">
        <v>157</v>
      </c>
      <c r="B97" s="315">
        <v>65.935036979999992</v>
      </c>
      <c r="C97" s="29">
        <f t="shared" si="5"/>
        <v>2.4411931819445654</v>
      </c>
      <c r="D97" s="315">
        <v>54.789695700000003</v>
      </c>
      <c r="E97" s="29">
        <f t="shared" si="6"/>
        <v>2.0224206465301471</v>
      </c>
      <c r="F97" s="315">
        <v>0.37654909000000003</v>
      </c>
      <c r="G97" s="29">
        <f t="shared" si="7"/>
        <v>1.5124248916683656E-2</v>
      </c>
      <c r="H97" s="29">
        <f t="shared" si="8"/>
        <v>-99.312737394889382</v>
      </c>
      <c r="I97" s="30">
        <f t="shared" si="9"/>
        <v>-99.428908957593791</v>
      </c>
      <c r="J97" s="54"/>
    </row>
    <row r="98" spans="1:10" x14ac:dyDescent="0.25">
      <c r="A98" s="25" t="s">
        <v>228</v>
      </c>
      <c r="B98" s="315">
        <v>0.11356173</v>
      </c>
      <c r="C98" s="29">
        <f t="shared" si="5"/>
        <v>4.2045342461841688E-3</v>
      </c>
      <c r="D98" s="315">
        <v>9.4331200000000004E-2</v>
      </c>
      <c r="E98" s="29">
        <f t="shared" si="6"/>
        <v>3.4819935401094885E-3</v>
      </c>
      <c r="F98" s="315">
        <v>0.36376833000000003</v>
      </c>
      <c r="G98" s="29">
        <f t="shared" si="7"/>
        <v>1.4610904439913325E-2</v>
      </c>
      <c r="H98" s="29">
        <f t="shared" si="8"/>
        <v>285.62885874450876</v>
      </c>
      <c r="I98" s="30">
        <f t="shared" si="9"/>
        <v>220.32651316601113</v>
      </c>
      <c r="J98" s="54"/>
    </row>
    <row r="99" spans="1:10" x14ac:dyDescent="0.25">
      <c r="A99" s="25" t="s">
        <v>99</v>
      </c>
      <c r="B99" s="315">
        <v>0.32704871000000002</v>
      </c>
      <c r="C99" s="29">
        <f t="shared" si="5"/>
        <v>1.2108722730495168E-2</v>
      </c>
      <c r="D99" s="315">
        <v>2.7822309199999999</v>
      </c>
      <c r="E99" s="29">
        <f t="shared" si="6"/>
        <v>0.102698895917076</v>
      </c>
      <c r="F99" s="315">
        <v>0.33735025000000002</v>
      </c>
      <c r="G99" s="29">
        <f t="shared" si="7"/>
        <v>1.3549811402028511E-2</v>
      </c>
      <c r="H99" s="29">
        <f t="shared" si="8"/>
        <v>-87.874829239551403</v>
      </c>
      <c r="I99" s="30">
        <f t="shared" si="9"/>
        <v>3.1498488405595548</v>
      </c>
      <c r="J99" s="54"/>
    </row>
    <row r="100" spans="1:10" x14ac:dyDescent="0.25">
      <c r="A100" s="25" t="s">
        <v>235</v>
      </c>
      <c r="B100" s="315">
        <v>6.7238130000000007E-2</v>
      </c>
      <c r="C100" s="29">
        <f t="shared" si="5"/>
        <v>2.4894391819707501E-3</v>
      </c>
      <c r="D100" s="315">
        <v>9.4810130000000006E-2</v>
      </c>
      <c r="E100" s="29">
        <f t="shared" si="6"/>
        <v>3.4996720088045189E-3</v>
      </c>
      <c r="F100" s="315">
        <v>0.32229033000000001</v>
      </c>
      <c r="G100" s="29">
        <f t="shared" si="7"/>
        <v>1.2944923527394842E-2</v>
      </c>
      <c r="H100" s="29">
        <f t="shared" si="8"/>
        <v>239.93237853381277</v>
      </c>
      <c r="I100" s="30">
        <f t="shared" si="9"/>
        <v>379.32673023476406</v>
      </c>
      <c r="J100" s="54"/>
    </row>
    <row r="101" spans="1:10" x14ac:dyDescent="0.25">
      <c r="A101" s="25" t="s">
        <v>1</v>
      </c>
      <c r="B101" s="315">
        <v>1.1022018200000001</v>
      </c>
      <c r="C101" s="29">
        <f t="shared" si="5"/>
        <v>4.0808160446274638E-2</v>
      </c>
      <c r="D101" s="315">
        <v>0</v>
      </c>
      <c r="E101" s="29">
        <f t="shared" si="6"/>
        <v>0</v>
      </c>
      <c r="F101" s="315">
        <v>0.31971365000000002</v>
      </c>
      <c r="G101" s="29">
        <f t="shared" si="7"/>
        <v>1.2841430116486212E-2</v>
      </c>
      <c r="H101" s="218" t="s">
        <v>314</v>
      </c>
      <c r="I101" s="30">
        <f t="shared" si="9"/>
        <v>-70.993184351664368</v>
      </c>
      <c r="J101" s="54"/>
    </row>
    <row r="102" spans="1:10" x14ac:dyDescent="0.25">
      <c r="A102" s="25" t="s">
        <v>66</v>
      </c>
      <c r="B102" s="315">
        <v>0.225745</v>
      </c>
      <c r="C102" s="29">
        <f t="shared" si="5"/>
        <v>8.3580320888458209E-3</v>
      </c>
      <c r="D102" s="315">
        <v>0.69426500000000002</v>
      </c>
      <c r="E102" s="29">
        <f t="shared" si="6"/>
        <v>2.5627006177427129E-2</v>
      </c>
      <c r="F102" s="315">
        <v>0.30228300000000002</v>
      </c>
      <c r="G102" s="29">
        <f t="shared" si="7"/>
        <v>1.2141320897314838E-2</v>
      </c>
      <c r="H102" s="29">
        <f t="shared" si="8"/>
        <v>-56.459997263292827</v>
      </c>
      <c r="I102" s="30">
        <f t="shared" si="9"/>
        <v>33.904626902035481</v>
      </c>
      <c r="J102" s="54"/>
    </row>
    <row r="103" spans="1:10" x14ac:dyDescent="0.25">
      <c r="A103" s="25" t="s">
        <v>116</v>
      </c>
      <c r="B103" s="315">
        <v>0.87421252999999999</v>
      </c>
      <c r="C103" s="29">
        <f t="shared" si="5"/>
        <v>3.236703527524902E-2</v>
      </c>
      <c r="D103" s="315">
        <v>0.38691385</v>
      </c>
      <c r="E103" s="29">
        <f t="shared" si="6"/>
        <v>1.4281929269201408E-2</v>
      </c>
      <c r="F103" s="315">
        <v>0.28695763000000002</v>
      </c>
      <c r="G103" s="29">
        <f t="shared" si="7"/>
        <v>1.1525771114362829E-2</v>
      </c>
      <c r="H103" s="29">
        <f t="shared" si="8"/>
        <v>-25.834231573772815</v>
      </c>
      <c r="I103" s="30">
        <f t="shared" si="9"/>
        <v>-67.175301182196506</v>
      </c>
      <c r="J103" s="54"/>
    </row>
    <row r="104" spans="1:10" x14ac:dyDescent="0.25">
      <c r="A104" s="25" t="s">
        <v>96</v>
      </c>
      <c r="B104" s="315">
        <v>5.6499999999999996E-3</v>
      </c>
      <c r="C104" s="29">
        <f t="shared" si="5"/>
        <v>2.0918683161079489E-4</v>
      </c>
      <c r="D104" s="315">
        <v>6.2335200000000002E-3</v>
      </c>
      <c r="E104" s="29">
        <f t="shared" si="6"/>
        <v>2.3009435236849844E-4</v>
      </c>
      <c r="F104" s="315">
        <v>0.28218735</v>
      </c>
      <c r="G104" s="29">
        <f t="shared" si="7"/>
        <v>1.133417085814583E-2</v>
      </c>
      <c r="H104" s="29">
        <f t="shared" si="8"/>
        <v>4426.9342201516956</v>
      </c>
      <c r="I104" s="30">
        <f t="shared" si="9"/>
        <v>4894.4663716814166</v>
      </c>
      <c r="J104" s="54"/>
    </row>
    <row r="105" spans="1:10" x14ac:dyDescent="0.25">
      <c r="A105" s="25" t="s">
        <v>51</v>
      </c>
      <c r="B105" s="315">
        <v>0</v>
      </c>
      <c r="C105" s="29">
        <f t="shared" si="5"/>
        <v>0</v>
      </c>
      <c r="D105" s="315">
        <v>0</v>
      </c>
      <c r="E105" s="29">
        <f t="shared" si="6"/>
        <v>0</v>
      </c>
      <c r="F105" s="315">
        <v>0.26006400000000002</v>
      </c>
      <c r="G105" s="29">
        <f t="shared" si="7"/>
        <v>1.0445577415333597E-2</v>
      </c>
      <c r="H105" s="218" t="s">
        <v>314</v>
      </c>
      <c r="I105" s="219" t="s">
        <v>314</v>
      </c>
      <c r="J105" s="54"/>
    </row>
    <row r="106" spans="1:10" x14ac:dyDescent="0.25">
      <c r="A106" s="25" t="s">
        <v>221</v>
      </c>
      <c r="B106" s="315">
        <v>0.46793856</v>
      </c>
      <c r="C106" s="29">
        <f t="shared" si="5"/>
        <v>1.7325059248658025E-2</v>
      </c>
      <c r="D106" s="315">
        <v>0.20807422</v>
      </c>
      <c r="E106" s="29">
        <f t="shared" si="6"/>
        <v>7.6805244701998975E-3</v>
      </c>
      <c r="F106" s="315">
        <v>0.24008289999999999</v>
      </c>
      <c r="G106" s="29">
        <f t="shared" si="7"/>
        <v>9.6430283239809979E-3</v>
      </c>
      <c r="H106" s="29">
        <f t="shared" si="8"/>
        <v>15.383299286187402</v>
      </c>
      <c r="I106" s="30">
        <f t="shared" si="9"/>
        <v>-48.69349942009481</v>
      </c>
      <c r="J106" s="54"/>
    </row>
    <row r="107" spans="1:10" x14ac:dyDescent="0.25">
      <c r="A107" s="25" t="s">
        <v>174</v>
      </c>
      <c r="B107" s="315">
        <v>0.88951043000000007</v>
      </c>
      <c r="C107" s="29">
        <f t="shared" si="5"/>
        <v>3.2933428059549692E-2</v>
      </c>
      <c r="D107" s="315">
        <v>0.37758116999999997</v>
      </c>
      <c r="E107" s="29">
        <f t="shared" si="6"/>
        <v>1.3937437399365031E-2</v>
      </c>
      <c r="F107" s="315">
        <v>0.23460616000000001</v>
      </c>
      <c r="G107" s="29">
        <f t="shared" si="7"/>
        <v>9.42305281159307E-3</v>
      </c>
      <c r="H107" s="29">
        <f t="shared" si="8"/>
        <v>-37.866032885061493</v>
      </c>
      <c r="I107" s="30">
        <f t="shared" si="9"/>
        <v>-73.625249115965957</v>
      </c>
      <c r="J107" s="54"/>
    </row>
    <row r="108" spans="1:10" x14ac:dyDescent="0.25">
      <c r="A108" s="25" t="s">
        <v>163</v>
      </c>
      <c r="B108" s="315">
        <v>0.18807601999999998</v>
      </c>
      <c r="C108" s="29">
        <f t="shared" si="5"/>
        <v>6.9633675620829182E-3</v>
      </c>
      <c r="D108" s="315">
        <v>1.6373540000000002E-2</v>
      </c>
      <c r="E108" s="29">
        <f t="shared" si="6"/>
        <v>6.0438710107286163E-4</v>
      </c>
      <c r="F108" s="315">
        <v>0.23018015</v>
      </c>
      <c r="G108" s="29">
        <f t="shared" si="7"/>
        <v>9.245280301380044E-3</v>
      </c>
      <c r="H108" s="29">
        <f t="shared" si="8"/>
        <v>1305.8056474042876</v>
      </c>
      <c r="I108" s="30">
        <f t="shared" si="9"/>
        <v>22.386761480809735</v>
      </c>
      <c r="J108" s="54"/>
    </row>
    <row r="109" spans="1:10" x14ac:dyDescent="0.25">
      <c r="A109" s="25" t="s">
        <v>27</v>
      </c>
      <c r="B109" s="315">
        <v>0.83753697999999999</v>
      </c>
      <c r="C109" s="29">
        <f t="shared" si="5"/>
        <v>3.1009151717358175E-2</v>
      </c>
      <c r="D109" s="315">
        <v>8.0596799999999996E-3</v>
      </c>
      <c r="E109" s="29">
        <f t="shared" si="6"/>
        <v>2.9750235018053035E-4</v>
      </c>
      <c r="F109" s="315">
        <v>0.22942185000000001</v>
      </c>
      <c r="G109" s="29">
        <f t="shared" si="7"/>
        <v>9.214822870309048E-3</v>
      </c>
      <c r="H109" s="29">
        <f t="shared" si="8"/>
        <v>2746.5379518789832</v>
      </c>
      <c r="I109" s="30">
        <f t="shared" si="9"/>
        <v>-72.607555788163523</v>
      </c>
      <c r="J109" s="54"/>
    </row>
    <row r="110" spans="1:10" x14ac:dyDescent="0.25">
      <c r="A110" s="25" t="s">
        <v>119</v>
      </c>
      <c r="B110" s="315">
        <v>0.24562724</v>
      </c>
      <c r="C110" s="29">
        <f t="shared" si="5"/>
        <v>9.0941564766202302E-3</v>
      </c>
      <c r="D110" s="315">
        <v>4.90301E-2</v>
      </c>
      <c r="E110" s="29">
        <f t="shared" si="6"/>
        <v>1.8098199903205116E-3</v>
      </c>
      <c r="F110" s="315">
        <v>0.21226982999999999</v>
      </c>
      <c r="G110" s="29">
        <f t="shared" si="7"/>
        <v>8.5259049395714215E-3</v>
      </c>
      <c r="H110" s="29">
        <f t="shared" si="8"/>
        <v>332.93778719602852</v>
      </c>
      <c r="I110" s="30">
        <f t="shared" si="9"/>
        <v>-13.580501087745811</v>
      </c>
      <c r="J110" s="54"/>
    </row>
    <row r="111" spans="1:10" x14ac:dyDescent="0.25">
      <c r="A111" s="25" t="s">
        <v>187</v>
      </c>
      <c r="B111" s="315">
        <v>1.6943E-2</v>
      </c>
      <c r="C111" s="29">
        <f t="shared" si="5"/>
        <v>6.2730132530649531E-4</v>
      </c>
      <c r="D111" s="315">
        <v>3.5098560000000001E-2</v>
      </c>
      <c r="E111" s="29">
        <f t="shared" si="6"/>
        <v>1.2955730361444073E-3</v>
      </c>
      <c r="F111" s="315">
        <v>0.20172204000000002</v>
      </c>
      <c r="G111" s="29">
        <f t="shared" si="7"/>
        <v>8.1022486203358429E-3</v>
      </c>
      <c r="H111" s="29">
        <f t="shared" si="8"/>
        <v>474.73024534339874</v>
      </c>
      <c r="I111" s="30">
        <f t="shared" si="9"/>
        <v>1090.5922209762145</v>
      </c>
      <c r="J111" s="54"/>
    </row>
    <row r="112" spans="1:10" x14ac:dyDescent="0.25">
      <c r="A112" s="25" t="s">
        <v>147</v>
      </c>
      <c r="B112" s="315">
        <v>0.55522018999999989</v>
      </c>
      <c r="C112" s="29">
        <f t="shared" si="5"/>
        <v>2.0556593343795317E-2</v>
      </c>
      <c r="D112" s="315">
        <v>1.1057037199999999</v>
      </c>
      <c r="E112" s="29">
        <f t="shared" si="6"/>
        <v>4.0814207921822582E-2</v>
      </c>
      <c r="F112" s="315">
        <v>0.20077876</v>
      </c>
      <c r="G112" s="29">
        <f t="shared" si="7"/>
        <v>8.0643613915600959E-3</v>
      </c>
      <c r="H112" s="29">
        <f t="shared" si="8"/>
        <v>-81.841540697719637</v>
      </c>
      <c r="I112" s="30">
        <f t="shared" si="9"/>
        <v>-63.837993715610367</v>
      </c>
      <c r="J112" s="54"/>
    </row>
    <row r="113" spans="1:10" x14ac:dyDescent="0.25">
      <c r="A113" s="25" t="s">
        <v>21</v>
      </c>
      <c r="B113" s="315">
        <v>0.13842195999999998</v>
      </c>
      <c r="C113" s="29">
        <f t="shared" si="5"/>
        <v>5.1249648208418026E-3</v>
      </c>
      <c r="D113" s="315">
        <v>0.43168000000000001</v>
      </c>
      <c r="E113" s="29">
        <f t="shared" si="6"/>
        <v>1.5934356516131079E-2</v>
      </c>
      <c r="F113" s="315">
        <v>0.20074</v>
      </c>
      <c r="G113" s="29">
        <f t="shared" si="7"/>
        <v>8.0628045802343517E-3</v>
      </c>
      <c r="H113" s="29">
        <f t="shared" si="8"/>
        <v>-53.497961452928088</v>
      </c>
      <c r="I113" s="30">
        <f t="shared" si="9"/>
        <v>45.020342148023353</v>
      </c>
      <c r="J113" s="54"/>
    </row>
    <row r="114" spans="1:10" x14ac:dyDescent="0.25">
      <c r="A114" s="25" t="s">
        <v>180</v>
      </c>
      <c r="B114" s="315">
        <v>1.2894236200000002</v>
      </c>
      <c r="C114" s="29">
        <f t="shared" si="5"/>
        <v>4.773990118087109E-2</v>
      </c>
      <c r="D114" s="315">
        <v>0.44185555999999998</v>
      </c>
      <c r="E114" s="29">
        <f t="shared" si="6"/>
        <v>1.6309961132493393E-2</v>
      </c>
      <c r="F114" s="315">
        <v>0.19849382000000002</v>
      </c>
      <c r="G114" s="29">
        <f t="shared" si="7"/>
        <v>7.972585837621865E-3</v>
      </c>
      <c r="H114" s="29">
        <f t="shared" si="8"/>
        <v>-55.077215730860097</v>
      </c>
      <c r="I114" s="30">
        <f t="shared" si="9"/>
        <v>-84.606004037680023</v>
      </c>
      <c r="J114" s="54"/>
    </row>
    <row r="115" spans="1:10" x14ac:dyDescent="0.25">
      <c r="A115" s="25" t="s">
        <v>206</v>
      </c>
      <c r="B115" s="315">
        <v>0.70246525999999998</v>
      </c>
      <c r="C115" s="29">
        <f t="shared" si="5"/>
        <v>2.6008226912575799E-2</v>
      </c>
      <c r="D115" s="315">
        <v>0.48613165999999997</v>
      </c>
      <c r="E115" s="29">
        <f t="shared" si="6"/>
        <v>1.7944299444539052E-2</v>
      </c>
      <c r="F115" s="315">
        <v>0.19364764000000001</v>
      </c>
      <c r="G115" s="29">
        <f t="shared" si="7"/>
        <v>7.7779370267190041E-3</v>
      </c>
      <c r="H115" s="29">
        <f t="shared" si="8"/>
        <v>-60.165597936986856</v>
      </c>
      <c r="I115" s="30">
        <f t="shared" si="9"/>
        <v>-72.433136408767027</v>
      </c>
      <c r="J115" s="54"/>
    </row>
    <row r="116" spans="1:10" x14ac:dyDescent="0.25">
      <c r="A116" s="25" t="s">
        <v>173</v>
      </c>
      <c r="B116" s="315">
        <v>1.8856979999999999E-2</v>
      </c>
      <c r="C116" s="29">
        <f t="shared" si="5"/>
        <v>6.9816493804391634E-4</v>
      </c>
      <c r="D116" s="315">
        <v>3.4287400000000003E-2</v>
      </c>
      <c r="E116" s="29">
        <f t="shared" si="6"/>
        <v>1.265631151805024E-3</v>
      </c>
      <c r="F116" s="315">
        <v>0.18774404</v>
      </c>
      <c r="G116" s="29">
        <f t="shared" si="7"/>
        <v>7.5408165070424485E-3</v>
      </c>
      <c r="H116" s="29">
        <f t="shared" si="8"/>
        <v>447.55986164013598</v>
      </c>
      <c r="I116" s="30">
        <f t="shared" si="9"/>
        <v>895.62093187774497</v>
      </c>
      <c r="J116" s="54"/>
    </row>
    <row r="117" spans="1:10" x14ac:dyDescent="0.25">
      <c r="A117" s="25" t="s">
        <v>231</v>
      </c>
      <c r="B117" s="315">
        <v>4.8000000000000001E-4</v>
      </c>
      <c r="C117" s="29">
        <f t="shared" si="5"/>
        <v>1.7771624632421514E-5</v>
      </c>
      <c r="D117" s="315">
        <v>9.4787499999999997E-2</v>
      </c>
      <c r="E117" s="29">
        <f t="shared" si="6"/>
        <v>3.4988366805800007E-3</v>
      </c>
      <c r="F117" s="315">
        <v>0.18369301999999998</v>
      </c>
      <c r="G117" s="29">
        <f t="shared" si="7"/>
        <v>7.3781056242556544E-3</v>
      </c>
      <c r="H117" s="29">
        <f t="shared" si="8"/>
        <v>93.794561519187653</v>
      </c>
      <c r="I117" s="30">
        <f t="shared" si="9"/>
        <v>38169.379166666666</v>
      </c>
      <c r="J117" s="54"/>
    </row>
    <row r="118" spans="1:10" x14ac:dyDescent="0.25">
      <c r="A118" s="25" t="s">
        <v>107</v>
      </c>
      <c r="B118" s="315">
        <v>0.43179349</v>
      </c>
      <c r="C118" s="29">
        <f t="shared" si="5"/>
        <v>1.5986816297923444E-2</v>
      </c>
      <c r="D118" s="315">
        <v>0.11449827</v>
      </c>
      <c r="E118" s="29">
        <f t="shared" si="6"/>
        <v>4.226409040632496E-3</v>
      </c>
      <c r="F118" s="315">
        <v>0.18142570999999999</v>
      </c>
      <c r="G118" s="29">
        <f t="shared" si="7"/>
        <v>7.2870381865112526E-3</v>
      </c>
      <c r="H118" s="29">
        <f t="shared" si="8"/>
        <v>58.452795837002604</v>
      </c>
      <c r="I118" s="30">
        <f t="shared" si="9"/>
        <v>-57.983222489065312</v>
      </c>
      <c r="J118" s="54"/>
    </row>
    <row r="119" spans="1:10" x14ac:dyDescent="0.25">
      <c r="A119" s="25" t="s">
        <v>64</v>
      </c>
      <c r="B119" s="315">
        <v>23.19898637</v>
      </c>
      <c r="C119" s="29">
        <f t="shared" si="5"/>
        <v>0.85892432837563115</v>
      </c>
      <c r="D119" s="315">
        <v>2.5000000000000001E-4</v>
      </c>
      <c r="E119" s="29">
        <f t="shared" si="6"/>
        <v>9.2281067666622739E-6</v>
      </c>
      <c r="F119" s="315">
        <v>0.17646000000000001</v>
      </c>
      <c r="G119" s="29">
        <f t="shared" si="7"/>
        <v>7.0875884040457983E-3</v>
      </c>
      <c r="H119" s="29">
        <f t="shared" si="8"/>
        <v>70484</v>
      </c>
      <c r="I119" s="30">
        <f t="shared" si="9"/>
        <v>-99.239363318786246</v>
      </c>
      <c r="J119" s="54"/>
    </row>
    <row r="120" spans="1:10" x14ac:dyDescent="0.25">
      <c r="A120" s="25" t="s">
        <v>30</v>
      </c>
      <c r="B120" s="315">
        <v>4.4900000000000002E-4</v>
      </c>
      <c r="C120" s="29">
        <f t="shared" si="5"/>
        <v>1.6623873874910961E-5</v>
      </c>
      <c r="D120" s="315">
        <v>6.2639769999999997E-2</v>
      </c>
      <c r="E120" s="29">
        <f t="shared" si="6"/>
        <v>2.3121859415966739E-3</v>
      </c>
      <c r="F120" s="315">
        <v>0.17334692999999998</v>
      </c>
      <c r="G120" s="29">
        <f t="shared" si="7"/>
        <v>6.962550668394755E-3</v>
      </c>
      <c r="H120" s="29">
        <f t="shared" si="8"/>
        <v>176.73621726261123</v>
      </c>
      <c r="I120" s="30">
        <f t="shared" si="9"/>
        <v>38507.334075723826</v>
      </c>
      <c r="J120" s="54"/>
    </row>
    <row r="121" spans="1:10" x14ac:dyDescent="0.25">
      <c r="A121" s="25" t="s">
        <v>219</v>
      </c>
      <c r="B121" s="315">
        <v>0.31734809000000003</v>
      </c>
      <c r="C121" s="29">
        <f t="shared" si="5"/>
        <v>1.1749564861033165E-2</v>
      </c>
      <c r="D121" s="315">
        <v>0.16941467000000002</v>
      </c>
      <c r="E121" s="29">
        <f t="shared" si="6"/>
        <v>6.2535066503954248E-3</v>
      </c>
      <c r="F121" s="315">
        <v>0.17187070000000002</v>
      </c>
      <c r="G121" s="29">
        <f t="shared" si="7"/>
        <v>6.9032572838900281E-3</v>
      </c>
      <c r="H121" s="29">
        <f t="shared" si="8"/>
        <v>1.4497150689488647</v>
      </c>
      <c r="I121" s="30">
        <f t="shared" si="9"/>
        <v>-45.841583606190916</v>
      </c>
      <c r="J121" s="54"/>
    </row>
    <row r="122" spans="1:10" x14ac:dyDescent="0.25">
      <c r="A122" s="25" t="s">
        <v>150</v>
      </c>
      <c r="B122" s="315">
        <v>0.11736927999999999</v>
      </c>
      <c r="C122" s="29">
        <f t="shared" si="5"/>
        <v>4.3455058073699534E-3</v>
      </c>
      <c r="D122" s="315">
        <v>7.4887780000000001E-2</v>
      </c>
      <c r="E122" s="29">
        <f t="shared" si="6"/>
        <v>2.7642897174332626E-3</v>
      </c>
      <c r="F122" s="315">
        <v>0.16445429</v>
      </c>
      <c r="G122" s="29">
        <f t="shared" si="7"/>
        <v>6.6053741289787207E-3</v>
      </c>
      <c r="H122" s="29">
        <f t="shared" si="8"/>
        <v>119.60096827546498</v>
      </c>
      <c r="I122" s="30">
        <f t="shared" si="9"/>
        <v>40.116979502643304</v>
      </c>
      <c r="J122" s="54"/>
    </row>
    <row r="123" spans="1:10" x14ac:dyDescent="0.25">
      <c r="A123" s="25" t="s">
        <v>246</v>
      </c>
      <c r="B123" s="315">
        <v>7.8316649999999988E-2</v>
      </c>
      <c r="C123" s="29">
        <f t="shared" si="5"/>
        <v>2.8996127213931962E-3</v>
      </c>
      <c r="D123" s="315">
        <v>0.2974291</v>
      </c>
      <c r="E123" s="29">
        <f t="shared" si="6"/>
        <v>1.0978829961249079E-2</v>
      </c>
      <c r="F123" s="315">
        <v>0.15872857999999998</v>
      </c>
      <c r="G123" s="29">
        <f t="shared" si="7"/>
        <v>6.3753986342437695E-3</v>
      </c>
      <c r="H123" s="29">
        <f t="shared" si="8"/>
        <v>-46.633137107297173</v>
      </c>
      <c r="I123" s="30">
        <f t="shared" si="9"/>
        <v>102.67539533419776</v>
      </c>
      <c r="J123" s="54"/>
    </row>
    <row r="124" spans="1:10" x14ac:dyDescent="0.25">
      <c r="A124" s="25" t="s">
        <v>50</v>
      </c>
      <c r="B124" s="315">
        <v>0.21356951000000002</v>
      </c>
      <c r="C124" s="29">
        <f t="shared" si="5"/>
        <v>7.9072440930212356E-3</v>
      </c>
      <c r="D124" s="315">
        <v>2.9017493599999997</v>
      </c>
      <c r="E124" s="29">
        <f t="shared" si="6"/>
        <v>0.10711061161669568</v>
      </c>
      <c r="F124" s="315">
        <v>0.14908245000000001</v>
      </c>
      <c r="G124" s="29">
        <f t="shared" si="7"/>
        <v>5.9879578593830755E-3</v>
      </c>
      <c r="H124" s="29">
        <f t="shared" si="8"/>
        <v>-94.862325049328177</v>
      </c>
      <c r="I124" s="30">
        <f t="shared" si="9"/>
        <v>-30.194881282445241</v>
      </c>
      <c r="J124" s="54"/>
    </row>
    <row r="125" spans="1:10" x14ac:dyDescent="0.25">
      <c r="A125" s="25" t="s">
        <v>193</v>
      </c>
      <c r="B125" s="315">
        <v>0.22974635999999998</v>
      </c>
      <c r="C125" s="29">
        <f t="shared" si="5"/>
        <v>8.5061793137191262E-3</v>
      </c>
      <c r="D125" s="315">
        <v>0.38139446000000005</v>
      </c>
      <c r="E125" s="29">
        <f t="shared" si="6"/>
        <v>1.4078195188374016E-2</v>
      </c>
      <c r="F125" s="315">
        <v>0.12655849999999999</v>
      </c>
      <c r="G125" s="29">
        <f t="shared" si="7"/>
        <v>5.0832741529719489E-3</v>
      </c>
      <c r="H125" s="29">
        <f t="shared" si="8"/>
        <v>-66.816901325729802</v>
      </c>
      <c r="I125" s="30">
        <f t="shared" si="9"/>
        <v>-44.913817132946086</v>
      </c>
      <c r="J125" s="54"/>
    </row>
    <row r="126" spans="1:10" x14ac:dyDescent="0.25">
      <c r="A126" s="25" t="s">
        <v>136</v>
      </c>
      <c r="B126" s="315">
        <v>9.3371200000000008E-3</v>
      </c>
      <c r="C126" s="29">
        <f t="shared" si="5"/>
        <v>3.456995662247408E-4</v>
      </c>
      <c r="D126" s="315">
        <v>0.72566573999999995</v>
      </c>
      <c r="E126" s="29">
        <f t="shared" si="6"/>
        <v>2.678608370251594E-2</v>
      </c>
      <c r="F126" s="315">
        <v>0.12046306</v>
      </c>
      <c r="G126" s="29">
        <f t="shared" si="7"/>
        <v>4.8384483008720005E-3</v>
      </c>
      <c r="H126" s="29">
        <f t="shared" si="8"/>
        <v>-83.399648989905458</v>
      </c>
      <c r="I126" s="30">
        <f t="shared" si="9"/>
        <v>1190.1522096749318</v>
      </c>
      <c r="J126" s="54"/>
    </row>
    <row r="127" spans="1:10" x14ac:dyDescent="0.25">
      <c r="A127" s="25" t="s">
        <v>230</v>
      </c>
      <c r="B127" s="315">
        <v>3.3490140000000002E-2</v>
      </c>
      <c r="C127" s="29">
        <f t="shared" si="5"/>
        <v>1.2399462436817606E-3</v>
      </c>
      <c r="D127" s="315">
        <v>2.9782340000000001E-2</v>
      </c>
      <c r="E127" s="29">
        <f t="shared" si="6"/>
        <v>1.0993384531241459E-3</v>
      </c>
      <c r="F127" s="315">
        <v>0.11549754</v>
      </c>
      <c r="G127" s="29">
        <f t="shared" si="7"/>
        <v>4.6390061498346128E-3</v>
      </c>
      <c r="H127" s="29">
        <f t="shared" si="8"/>
        <v>287.80545786529865</v>
      </c>
      <c r="I127" s="30">
        <f t="shared" si="9"/>
        <v>244.87028122307041</v>
      </c>
      <c r="J127" s="54"/>
    </row>
    <row r="128" spans="1:10" x14ac:dyDescent="0.25">
      <c r="A128" s="25" t="s">
        <v>135</v>
      </c>
      <c r="B128" s="315">
        <v>0.15068506000000001</v>
      </c>
      <c r="C128" s="29">
        <f t="shared" si="5"/>
        <v>5.5789965084039874E-3</v>
      </c>
      <c r="D128" s="315">
        <v>0.26578847</v>
      </c>
      <c r="E128" s="29">
        <f t="shared" si="6"/>
        <v>9.8108975140312488E-3</v>
      </c>
      <c r="F128" s="315">
        <v>0.11503294999999999</v>
      </c>
      <c r="G128" s="29">
        <f t="shared" si="7"/>
        <v>4.6203457015934497E-3</v>
      </c>
      <c r="H128" s="29">
        <f t="shared" si="8"/>
        <v>-56.720112802485382</v>
      </c>
      <c r="I128" s="30">
        <f t="shared" si="9"/>
        <v>-23.66001646082233</v>
      </c>
      <c r="J128" s="54"/>
    </row>
    <row r="129" spans="1:10" x14ac:dyDescent="0.25">
      <c r="A129" s="25" t="s">
        <v>225</v>
      </c>
      <c r="B129" s="315">
        <v>1.352478E-2</v>
      </c>
      <c r="C129" s="29">
        <f t="shared" si="5"/>
        <v>5.0074440290850388E-4</v>
      </c>
      <c r="D129" s="315">
        <v>3.7962489999999995E-2</v>
      </c>
      <c r="E129" s="29">
        <f t="shared" si="6"/>
        <v>1.4012876433933952E-3</v>
      </c>
      <c r="F129" s="315">
        <v>0.11275410000000001</v>
      </c>
      <c r="G129" s="29">
        <f t="shared" si="7"/>
        <v>4.5288147550074827E-3</v>
      </c>
      <c r="H129" s="29">
        <f t="shared" si="8"/>
        <v>197.01450036601926</v>
      </c>
      <c r="I129" s="30">
        <f t="shared" si="9"/>
        <v>733.68527990843472</v>
      </c>
      <c r="J129" s="54"/>
    </row>
    <row r="130" spans="1:10" x14ac:dyDescent="0.25">
      <c r="A130" s="25" t="s">
        <v>148</v>
      </c>
      <c r="B130" s="315">
        <v>0.14208414999999999</v>
      </c>
      <c r="C130" s="29">
        <f t="shared" si="5"/>
        <v>5.2605545417014022E-3</v>
      </c>
      <c r="D130" s="315">
        <v>7.8836679999999992E-2</v>
      </c>
      <c r="E130" s="29">
        <f t="shared" si="6"/>
        <v>2.9100532006767527E-3</v>
      </c>
      <c r="F130" s="315">
        <v>9.7412230000000002E-2</v>
      </c>
      <c r="G130" s="29">
        <f t="shared" si="7"/>
        <v>3.9126022427759394E-3</v>
      </c>
      <c r="H130" s="29">
        <f t="shared" si="8"/>
        <v>23.562065272155053</v>
      </c>
      <c r="I130" s="30">
        <f t="shared" si="9"/>
        <v>-31.440466793797896</v>
      </c>
      <c r="J130" s="54"/>
    </row>
    <row r="131" spans="1:10" x14ac:dyDescent="0.25">
      <c r="A131" s="25" t="s">
        <v>87</v>
      </c>
      <c r="B131" s="315">
        <v>0</v>
      </c>
      <c r="C131" s="29">
        <f t="shared" si="5"/>
        <v>0</v>
      </c>
      <c r="D131" s="315">
        <v>0</v>
      </c>
      <c r="E131" s="29">
        <f t="shared" si="6"/>
        <v>0</v>
      </c>
      <c r="F131" s="315">
        <v>7.6560000000000003E-2</v>
      </c>
      <c r="G131" s="29">
        <f t="shared" si="7"/>
        <v>3.075063857042652E-3</v>
      </c>
      <c r="H131" s="218" t="s">
        <v>314</v>
      </c>
      <c r="I131" s="219" t="s">
        <v>314</v>
      </c>
      <c r="J131" s="54"/>
    </row>
    <row r="132" spans="1:10" x14ac:dyDescent="0.25">
      <c r="A132" s="25" t="s">
        <v>233</v>
      </c>
      <c r="B132" s="315">
        <v>5.5000000000000002E-5</v>
      </c>
      <c r="C132" s="29">
        <f t="shared" ref="C132:C195" si="10">(B132/$B$227)*100</f>
        <v>2.0363319891316321E-6</v>
      </c>
      <c r="D132" s="315">
        <v>8.1095679999999989E-2</v>
      </c>
      <c r="E132" s="29">
        <f t="shared" ref="E132:E195" si="11">(D132/$D$227)*100</f>
        <v>2.9934383734203131E-3</v>
      </c>
      <c r="F132" s="315">
        <v>7.2979630000000004E-2</v>
      </c>
      <c r="G132" s="29">
        <f t="shared" ref="G132:G195" si="12">(F132/$F$227)*100</f>
        <v>2.9312568248869597E-3</v>
      </c>
      <c r="H132" s="29">
        <f t="shared" si="8"/>
        <v>-10.007993027495409</v>
      </c>
      <c r="I132" s="30">
        <f t="shared" si="9"/>
        <v>132590.23636363636</v>
      </c>
      <c r="J132" s="54"/>
    </row>
    <row r="133" spans="1:10" x14ac:dyDescent="0.25">
      <c r="A133" s="25" t="s">
        <v>236</v>
      </c>
      <c r="B133" s="315">
        <v>3.8552070000000001E-2</v>
      </c>
      <c r="C133" s="29">
        <f t="shared" si="10"/>
        <v>1.4273602434225802E-3</v>
      </c>
      <c r="D133" s="315">
        <v>1.3686299999999998E-2</v>
      </c>
      <c r="E133" s="29">
        <f t="shared" si="11"/>
        <v>5.051945505622794E-4</v>
      </c>
      <c r="F133" s="315">
        <v>6.678771E-2</v>
      </c>
      <c r="G133" s="29">
        <f t="shared" si="12"/>
        <v>2.6825558139452208E-3</v>
      </c>
      <c r="H133" s="29">
        <f t="shared" ref="H133:H196" si="13">((F133/D133)-1)*100</f>
        <v>387.98952236908451</v>
      </c>
      <c r="I133" s="30">
        <f t="shared" ref="I133:I196" si="14">((F133/B133)-1)*100</f>
        <v>73.240269588636878</v>
      </c>
      <c r="J133" s="54"/>
    </row>
    <row r="134" spans="1:10" x14ac:dyDescent="0.25">
      <c r="A134" s="25" t="s">
        <v>23</v>
      </c>
      <c r="B134" s="315">
        <v>0.13284000000000001</v>
      </c>
      <c r="C134" s="29">
        <f t="shared" si="10"/>
        <v>4.9182971170226549E-3</v>
      </c>
      <c r="D134" s="315">
        <v>0.23</v>
      </c>
      <c r="E134" s="29">
        <f t="shared" si="11"/>
        <v>8.4898582253292911E-3</v>
      </c>
      <c r="F134" s="315">
        <v>6.2337999999999998E-2</v>
      </c>
      <c r="G134" s="29">
        <f t="shared" si="12"/>
        <v>2.5038313834943159E-3</v>
      </c>
      <c r="H134" s="29">
        <f t="shared" si="13"/>
        <v>-72.896521739130435</v>
      </c>
      <c r="I134" s="30">
        <f t="shared" si="14"/>
        <v>-53.07286961758507</v>
      </c>
      <c r="J134" s="54"/>
    </row>
    <row r="135" spans="1:10" x14ac:dyDescent="0.25">
      <c r="A135" s="25" t="s">
        <v>6</v>
      </c>
      <c r="B135" s="315">
        <v>6.0151280000000001E-2</v>
      </c>
      <c r="C135" s="29">
        <f t="shared" si="10"/>
        <v>2.2270541027493407E-3</v>
      </c>
      <c r="D135" s="315">
        <v>0.23941224999999999</v>
      </c>
      <c r="E135" s="29">
        <f t="shared" si="11"/>
        <v>8.8372872169873579E-3</v>
      </c>
      <c r="F135" s="315">
        <v>5.808783E-2</v>
      </c>
      <c r="G135" s="29">
        <f t="shared" si="12"/>
        <v>2.3331215591305887E-3</v>
      </c>
      <c r="H135" s="29">
        <f t="shared" si="13"/>
        <v>-75.737319205679739</v>
      </c>
      <c r="I135" s="30">
        <f t="shared" si="14"/>
        <v>-3.4304340655759935</v>
      </c>
      <c r="J135" s="54"/>
    </row>
    <row r="136" spans="1:10" x14ac:dyDescent="0.25">
      <c r="A136" s="25" t="s">
        <v>145</v>
      </c>
      <c r="B136" s="315">
        <v>4.0864009999999999E-2</v>
      </c>
      <c r="C136" s="29">
        <f t="shared" si="10"/>
        <v>1.512958013948998E-3</v>
      </c>
      <c r="D136" s="315">
        <v>3.4575470000000004E-2</v>
      </c>
      <c r="E136" s="29">
        <f t="shared" si="11"/>
        <v>1.2762645146701139E-3</v>
      </c>
      <c r="F136" s="315">
        <v>5.5891879999999998E-2</v>
      </c>
      <c r="G136" s="29">
        <f t="shared" si="12"/>
        <v>2.2449203251066487E-3</v>
      </c>
      <c r="H136" s="29">
        <f t="shared" si="13"/>
        <v>61.651830040198988</v>
      </c>
      <c r="I136" s="30">
        <f t="shared" si="14"/>
        <v>36.775318917551168</v>
      </c>
      <c r="J136" s="54"/>
    </row>
    <row r="137" spans="1:10" x14ac:dyDescent="0.25">
      <c r="A137" s="25" t="s">
        <v>5</v>
      </c>
      <c r="B137" s="315">
        <v>0.44902343</v>
      </c>
      <c r="C137" s="29">
        <f t="shared" si="10"/>
        <v>1.6624741352338327E-2</v>
      </c>
      <c r="D137" s="315">
        <v>1.5627510000000001E-2</v>
      </c>
      <c r="E137" s="29">
        <f t="shared" si="11"/>
        <v>5.7684932310832931E-4</v>
      </c>
      <c r="F137" s="315">
        <v>5.2586250000000001E-2</v>
      </c>
      <c r="G137" s="29">
        <f t="shared" si="12"/>
        <v>2.1121483379363784E-3</v>
      </c>
      <c r="H137" s="29">
        <f t="shared" si="13"/>
        <v>236.49794497011999</v>
      </c>
      <c r="I137" s="30">
        <f t="shared" si="14"/>
        <v>-88.288751435531992</v>
      </c>
      <c r="J137" s="54"/>
    </row>
    <row r="138" spans="1:10" x14ac:dyDescent="0.25">
      <c r="A138" s="25" t="s">
        <v>120</v>
      </c>
      <c r="B138" s="315">
        <v>0.91004448999999998</v>
      </c>
      <c r="C138" s="29">
        <f t="shared" si="10"/>
        <v>3.3693685573090569E-2</v>
      </c>
      <c r="D138" s="315">
        <v>1.400907E-2</v>
      </c>
      <c r="E138" s="29">
        <f t="shared" si="11"/>
        <v>5.1710877464658175E-4</v>
      </c>
      <c r="F138" s="315">
        <v>4.742155E-2</v>
      </c>
      <c r="G138" s="29">
        <f t="shared" si="12"/>
        <v>1.9047060403597305E-3</v>
      </c>
      <c r="H138" s="29">
        <f t="shared" si="13"/>
        <v>238.50605357814615</v>
      </c>
      <c r="I138" s="30">
        <f t="shared" si="14"/>
        <v>-94.789095421038155</v>
      </c>
      <c r="J138" s="54"/>
    </row>
    <row r="139" spans="1:10" x14ac:dyDescent="0.25">
      <c r="A139" s="25" t="s">
        <v>92</v>
      </c>
      <c r="B139" s="315">
        <v>0</v>
      </c>
      <c r="C139" s="29">
        <f t="shared" si="10"/>
        <v>0</v>
      </c>
      <c r="D139" s="315">
        <v>6.0000000000000002E-5</v>
      </c>
      <c r="E139" s="29">
        <f t="shared" si="11"/>
        <v>2.2147456239989455E-6</v>
      </c>
      <c r="F139" s="315">
        <v>4.6492190000000003E-2</v>
      </c>
      <c r="G139" s="29">
        <f t="shared" si="12"/>
        <v>1.8673779141034459E-3</v>
      </c>
      <c r="H139" s="29">
        <f t="shared" si="13"/>
        <v>77386.983333333337</v>
      </c>
      <c r="I139" s="219" t="s">
        <v>314</v>
      </c>
      <c r="J139" s="54"/>
    </row>
    <row r="140" spans="1:10" x14ac:dyDescent="0.25">
      <c r="A140" s="25" t="s">
        <v>185</v>
      </c>
      <c r="B140" s="315">
        <v>0.33614467999999997</v>
      </c>
      <c r="C140" s="29">
        <f t="shared" si="10"/>
        <v>1.2445493906553013E-2</v>
      </c>
      <c r="D140" s="315">
        <v>0.74104164000000006</v>
      </c>
      <c r="E140" s="29">
        <f t="shared" si="11"/>
        <v>2.7353645489850031E-2</v>
      </c>
      <c r="F140" s="315">
        <v>4.564534E-2</v>
      </c>
      <c r="G140" s="29">
        <f t="shared" si="12"/>
        <v>1.8333638358989451E-3</v>
      </c>
      <c r="H140" s="29">
        <f t="shared" si="13"/>
        <v>-93.840381223381726</v>
      </c>
      <c r="I140" s="30">
        <f t="shared" si="14"/>
        <v>-86.42092446621497</v>
      </c>
      <c r="J140" s="54"/>
    </row>
    <row r="141" spans="1:10" x14ac:dyDescent="0.25">
      <c r="A141" s="25" t="s">
        <v>239</v>
      </c>
      <c r="B141" s="315">
        <v>1.3050520000000001E-2</v>
      </c>
      <c r="C141" s="29">
        <f t="shared" si="10"/>
        <v>4.8318529728731175E-4</v>
      </c>
      <c r="D141" s="315">
        <v>0.16526105999999999</v>
      </c>
      <c r="E141" s="29">
        <f t="shared" si="11"/>
        <v>6.1001868242071189E-3</v>
      </c>
      <c r="F141" s="315">
        <v>4.3752650000000004E-2</v>
      </c>
      <c r="G141" s="29">
        <f t="shared" si="12"/>
        <v>1.7573431643787512E-3</v>
      </c>
      <c r="H141" s="29">
        <f t="shared" si="13"/>
        <v>-73.525130481433436</v>
      </c>
      <c r="I141" s="30">
        <f t="shared" si="14"/>
        <v>235.25598979964016</v>
      </c>
      <c r="J141" s="54"/>
    </row>
    <row r="142" spans="1:10" x14ac:dyDescent="0.25">
      <c r="A142" s="25" t="s">
        <v>59</v>
      </c>
      <c r="B142" s="315">
        <v>4.32641E-2</v>
      </c>
      <c r="C142" s="29">
        <f t="shared" si="10"/>
        <v>1.6018194692907241E-3</v>
      </c>
      <c r="D142" s="315">
        <v>3.1289499999999997E-3</v>
      </c>
      <c r="E142" s="29">
        <f t="shared" si="11"/>
        <v>1.1549713867019166E-4</v>
      </c>
      <c r="F142" s="315">
        <v>4.3147999999999999E-2</v>
      </c>
      <c r="G142" s="29">
        <f t="shared" si="12"/>
        <v>1.7330571486896074E-3</v>
      </c>
      <c r="H142" s="29">
        <f t="shared" si="13"/>
        <v>1278.992952907525</v>
      </c>
      <c r="I142" s="30">
        <f t="shared" si="14"/>
        <v>-0.26835182056255125</v>
      </c>
      <c r="J142" s="54"/>
    </row>
    <row r="143" spans="1:10" x14ac:dyDescent="0.25">
      <c r="A143" s="25" t="s">
        <v>227</v>
      </c>
      <c r="B143" s="315">
        <v>5.5551379999999997E-2</v>
      </c>
      <c r="C143" s="29">
        <f t="shared" si="10"/>
        <v>2.0567464024437662E-3</v>
      </c>
      <c r="D143" s="315">
        <v>3.4151279999999999E-2</v>
      </c>
      <c r="E143" s="29">
        <f t="shared" si="11"/>
        <v>1.2606066322327118E-3</v>
      </c>
      <c r="F143" s="315">
        <v>4.0671640000000002E-2</v>
      </c>
      <c r="G143" s="29">
        <f t="shared" si="12"/>
        <v>1.6335931318005512E-3</v>
      </c>
      <c r="H143" s="29">
        <f t="shared" si="13"/>
        <v>19.092578667622419</v>
      </c>
      <c r="I143" s="30">
        <f t="shared" si="14"/>
        <v>-26.785545201577342</v>
      </c>
      <c r="J143" s="54"/>
    </row>
    <row r="144" spans="1:10" x14ac:dyDescent="0.25">
      <c r="A144" s="25" t="s">
        <v>34</v>
      </c>
      <c r="B144" s="315">
        <v>5.8457730000000006E-2</v>
      </c>
      <c r="C144" s="29">
        <f t="shared" si="10"/>
        <v>2.1643517383821797E-3</v>
      </c>
      <c r="D144" s="315">
        <v>0</v>
      </c>
      <c r="E144" s="29">
        <f t="shared" si="11"/>
        <v>0</v>
      </c>
      <c r="F144" s="315">
        <v>3.4616170000000002E-2</v>
      </c>
      <c r="G144" s="29">
        <f t="shared" si="12"/>
        <v>1.3903726911735127E-3</v>
      </c>
      <c r="H144" s="218" t="s">
        <v>314</v>
      </c>
      <c r="I144" s="30">
        <f t="shared" si="14"/>
        <v>-40.784272670184087</v>
      </c>
      <c r="J144" s="54"/>
    </row>
    <row r="145" spans="1:10" x14ac:dyDescent="0.25">
      <c r="A145" s="25" t="s">
        <v>234</v>
      </c>
      <c r="B145" s="315">
        <v>3.0059399999999999E-3</v>
      </c>
      <c r="C145" s="29">
        <f t="shared" si="10"/>
        <v>1.1129257780746068E-4</v>
      </c>
      <c r="D145" s="315">
        <v>0</v>
      </c>
      <c r="E145" s="29">
        <f t="shared" si="11"/>
        <v>0</v>
      </c>
      <c r="F145" s="315">
        <v>3.3862999999999997E-2</v>
      </c>
      <c r="G145" s="29">
        <f t="shared" si="12"/>
        <v>1.3601213086603357E-3</v>
      </c>
      <c r="H145" s="218" t="s">
        <v>314</v>
      </c>
      <c r="I145" s="30">
        <f t="shared" si="14"/>
        <v>1026.5361251388915</v>
      </c>
      <c r="J145" s="54"/>
    </row>
    <row r="146" spans="1:10" x14ac:dyDescent="0.25">
      <c r="A146" s="25" t="s">
        <v>252</v>
      </c>
      <c r="B146" s="315">
        <v>0.29812664</v>
      </c>
      <c r="C146" s="29">
        <f t="shared" si="10"/>
        <v>1.1037905706260544E-2</v>
      </c>
      <c r="D146" s="315">
        <v>0.12722814999999998</v>
      </c>
      <c r="E146" s="29">
        <f t="shared" si="11"/>
        <v>4.6962998076996902E-3</v>
      </c>
      <c r="F146" s="315">
        <v>3.3389419999999996E-2</v>
      </c>
      <c r="G146" s="29">
        <f t="shared" si="12"/>
        <v>1.3410997733753532E-3</v>
      </c>
      <c r="H146" s="29">
        <f t="shared" si="13"/>
        <v>-73.756263845697674</v>
      </c>
      <c r="I146" s="30">
        <f t="shared" si="14"/>
        <v>-88.80025615959714</v>
      </c>
      <c r="J146" s="54"/>
    </row>
    <row r="147" spans="1:10" x14ac:dyDescent="0.25">
      <c r="A147" s="25" t="s">
        <v>213</v>
      </c>
      <c r="B147" s="315">
        <v>1.40636223</v>
      </c>
      <c r="C147" s="29">
        <f t="shared" si="10"/>
        <v>5.2069461768281769E-2</v>
      </c>
      <c r="D147" s="315">
        <v>3.8071430000000003E-2</v>
      </c>
      <c r="E147" s="29">
        <f t="shared" si="11"/>
        <v>1.4053088831980363E-3</v>
      </c>
      <c r="F147" s="315">
        <v>3.1552999999999998E-2</v>
      </c>
      <c r="G147" s="29">
        <f t="shared" si="12"/>
        <v>1.2673392095254282E-3</v>
      </c>
      <c r="H147" s="29">
        <f t="shared" si="13"/>
        <v>-17.121579094875095</v>
      </c>
      <c r="I147" s="30">
        <f t="shared" si="14"/>
        <v>-97.756410167528458</v>
      </c>
      <c r="J147" s="54"/>
    </row>
    <row r="148" spans="1:10" x14ac:dyDescent="0.25">
      <c r="A148" s="25" t="s">
        <v>232</v>
      </c>
      <c r="B148" s="315">
        <v>8.7847800000000007E-3</v>
      </c>
      <c r="C148" s="29">
        <f t="shared" si="10"/>
        <v>3.2524960966334141E-4</v>
      </c>
      <c r="D148" s="315">
        <v>1.423166E-2</v>
      </c>
      <c r="E148" s="29">
        <f t="shared" si="11"/>
        <v>5.2532511178734716E-4</v>
      </c>
      <c r="F148" s="315">
        <v>3.1544999999999997E-2</v>
      </c>
      <c r="G148" s="29">
        <f t="shared" si="12"/>
        <v>1.2670178862383807E-3</v>
      </c>
      <c r="H148" s="29">
        <f t="shared" si="13"/>
        <v>121.65369324449853</v>
      </c>
      <c r="I148" s="30">
        <f t="shared" si="14"/>
        <v>259.08696632129653</v>
      </c>
      <c r="J148" s="54"/>
    </row>
    <row r="149" spans="1:10" x14ac:dyDescent="0.25">
      <c r="A149" s="25" t="s">
        <v>25</v>
      </c>
      <c r="B149" s="315">
        <v>0.19096527999999999</v>
      </c>
      <c r="C149" s="29">
        <f t="shared" si="10"/>
        <v>7.0703401541359814E-3</v>
      </c>
      <c r="D149" s="315">
        <v>4.9975499999999999E-3</v>
      </c>
      <c r="E149" s="29">
        <f t="shared" si="11"/>
        <v>1.8447169988693217E-4</v>
      </c>
      <c r="F149" s="315">
        <v>3.074373E-2</v>
      </c>
      <c r="G149" s="29">
        <f t="shared" si="12"/>
        <v>1.2348345474618324E-3</v>
      </c>
      <c r="H149" s="29">
        <f t="shared" si="13"/>
        <v>515.17603625776633</v>
      </c>
      <c r="I149" s="30">
        <f t="shared" si="14"/>
        <v>-83.900879782963685</v>
      </c>
      <c r="J149" s="54"/>
    </row>
    <row r="150" spans="1:10" x14ac:dyDescent="0.25">
      <c r="A150" s="25" t="s">
        <v>243</v>
      </c>
      <c r="B150" s="315">
        <v>0.15135993</v>
      </c>
      <c r="C150" s="29">
        <f t="shared" si="10"/>
        <v>5.6039830423949919E-3</v>
      </c>
      <c r="D150" s="315">
        <v>6.9725100000000003E-3</v>
      </c>
      <c r="E150" s="29">
        <f t="shared" si="11"/>
        <v>2.5737226684648145E-4</v>
      </c>
      <c r="F150" s="315">
        <v>3.0485109999999999E-2</v>
      </c>
      <c r="G150" s="29">
        <f t="shared" si="12"/>
        <v>1.2244469688998108E-3</v>
      </c>
      <c r="H150" s="29">
        <f t="shared" si="13"/>
        <v>337.21859129639108</v>
      </c>
      <c r="I150" s="30">
        <f t="shared" si="14"/>
        <v>-79.859193909510935</v>
      </c>
      <c r="J150" s="54"/>
    </row>
    <row r="151" spans="1:10" x14ac:dyDescent="0.25">
      <c r="A151" s="25" t="s">
        <v>154</v>
      </c>
      <c r="B151" s="315">
        <v>4.5007500000000004E-3</v>
      </c>
      <c r="C151" s="29">
        <f t="shared" si="10"/>
        <v>1.6663674909243986E-4</v>
      </c>
      <c r="D151" s="315">
        <v>21.558476930000001</v>
      </c>
      <c r="E151" s="29">
        <f t="shared" si="11"/>
        <v>0.79577570734666214</v>
      </c>
      <c r="F151" s="315">
        <v>2.888802E-2</v>
      </c>
      <c r="G151" s="29">
        <f t="shared" si="12"/>
        <v>1.1602991928360144E-3</v>
      </c>
      <c r="H151" s="29">
        <f t="shared" si="13"/>
        <v>-99.866001572867148</v>
      </c>
      <c r="I151" s="30">
        <f t="shared" si="14"/>
        <v>541.8490251624728</v>
      </c>
      <c r="J151" s="54"/>
    </row>
    <row r="152" spans="1:10" x14ac:dyDescent="0.25">
      <c r="A152" s="25" t="s">
        <v>156</v>
      </c>
      <c r="B152" s="315">
        <v>4.3207000000000002E-3</v>
      </c>
      <c r="C152" s="29">
        <f t="shared" si="10"/>
        <v>1.5997053864438257E-4</v>
      </c>
      <c r="D152" s="315">
        <v>0</v>
      </c>
      <c r="E152" s="29">
        <f t="shared" si="11"/>
        <v>0</v>
      </c>
      <c r="F152" s="315">
        <v>2.8840560000000001E-2</v>
      </c>
      <c r="G152" s="29">
        <f t="shared" si="12"/>
        <v>1.1583929424356064E-3</v>
      </c>
      <c r="H152" s="218" t="s">
        <v>314</v>
      </c>
      <c r="I152" s="30">
        <f t="shared" si="14"/>
        <v>567.49739625523648</v>
      </c>
      <c r="J152" s="54"/>
    </row>
    <row r="153" spans="1:10" x14ac:dyDescent="0.25">
      <c r="A153" s="25" t="s">
        <v>22</v>
      </c>
      <c r="B153" s="315">
        <v>0.10738283999999999</v>
      </c>
      <c r="C153" s="29">
        <f t="shared" si="10"/>
        <v>3.9757656759237051E-3</v>
      </c>
      <c r="D153" s="315">
        <v>0.58058466000000009</v>
      </c>
      <c r="E153" s="29">
        <f t="shared" si="11"/>
        <v>2.1430788918265262E-2</v>
      </c>
      <c r="F153" s="315">
        <v>2.7194560000000003E-2</v>
      </c>
      <c r="G153" s="29">
        <f t="shared" si="12"/>
        <v>1.0922806761256246E-3</v>
      </c>
      <c r="H153" s="29">
        <f t="shared" si="13"/>
        <v>-95.316004387714955</v>
      </c>
      <c r="I153" s="30">
        <f t="shared" si="14"/>
        <v>-74.675134313825183</v>
      </c>
      <c r="J153" s="54"/>
    </row>
    <row r="154" spans="1:10" x14ac:dyDescent="0.25">
      <c r="A154" s="25" t="s">
        <v>165</v>
      </c>
      <c r="B154" s="315">
        <v>2.5755650000000001E-2</v>
      </c>
      <c r="C154" s="29">
        <f t="shared" si="10"/>
        <v>9.5358279992505666E-4</v>
      </c>
      <c r="D154" s="315">
        <v>0</v>
      </c>
      <c r="E154" s="29">
        <f t="shared" si="11"/>
        <v>0</v>
      </c>
      <c r="F154" s="315">
        <v>2.5334799999999998E-2</v>
      </c>
      <c r="G154" s="29">
        <f t="shared" si="12"/>
        <v>1.0175826515857389E-3</v>
      </c>
      <c r="H154" s="218" t="s">
        <v>314</v>
      </c>
      <c r="I154" s="30">
        <f t="shared" si="14"/>
        <v>-1.6340104016012158</v>
      </c>
      <c r="J154" s="54"/>
    </row>
    <row r="155" spans="1:10" x14ac:dyDescent="0.25">
      <c r="A155" s="25" t="s">
        <v>134</v>
      </c>
      <c r="B155" s="315">
        <v>0.30740463000000001</v>
      </c>
      <c r="C155" s="29">
        <f t="shared" si="10"/>
        <v>1.1381416030475879E-2</v>
      </c>
      <c r="D155" s="315">
        <v>0.80255673999999999</v>
      </c>
      <c r="E155" s="29">
        <f t="shared" si="11"/>
        <v>2.9624317132097656E-2</v>
      </c>
      <c r="F155" s="315">
        <v>2.4705889999999998E-2</v>
      </c>
      <c r="G155" s="29">
        <f t="shared" si="12"/>
        <v>9.9232222302862434E-4</v>
      </c>
      <c r="H155" s="29">
        <f t="shared" si="13"/>
        <v>-96.921602078876063</v>
      </c>
      <c r="I155" s="30">
        <f t="shared" si="14"/>
        <v>-91.963071603703554</v>
      </c>
      <c r="J155" s="54"/>
    </row>
    <row r="156" spans="1:10" x14ac:dyDescent="0.25">
      <c r="A156" s="25" t="s">
        <v>255</v>
      </c>
      <c r="B156" s="315">
        <v>4.8077500000000002E-2</v>
      </c>
      <c r="C156" s="29">
        <f t="shared" si="10"/>
        <v>1.7800318401359279E-3</v>
      </c>
      <c r="D156" s="315">
        <v>0.15260823999999998</v>
      </c>
      <c r="E156" s="29">
        <f t="shared" si="11"/>
        <v>5.6331405287696791E-3</v>
      </c>
      <c r="F156" s="315">
        <v>2.176848E-2</v>
      </c>
      <c r="G156" s="29">
        <f t="shared" si="12"/>
        <v>8.7433994345292344E-4</v>
      </c>
      <c r="H156" s="29">
        <f t="shared" si="13"/>
        <v>-85.735711256482602</v>
      </c>
      <c r="I156" s="30">
        <f t="shared" si="14"/>
        <v>-54.722104934740791</v>
      </c>
      <c r="J156" s="54"/>
    </row>
    <row r="157" spans="1:10" x14ac:dyDescent="0.25">
      <c r="A157" s="25" t="s">
        <v>97</v>
      </c>
      <c r="B157" s="315">
        <v>31.75313452</v>
      </c>
      <c r="C157" s="29">
        <f t="shared" si="10"/>
        <v>1.1756349741504706</v>
      </c>
      <c r="D157" s="315">
        <v>143.92898174999999</v>
      </c>
      <c r="E157" s="29">
        <f t="shared" si="11"/>
        <v>5.3127680416239427</v>
      </c>
      <c r="F157" s="315">
        <v>2.1284169999999998E-2</v>
      </c>
      <c r="G157" s="29">
        <f t="shared" si="12"/>
        <v>8.5488743330918869E-4</v>
      </c>
      <c r="H157" s="29">
        <f t="shared" si="13"/>
        <v>-99.985212033225551</v>
      </c>
      <c r="I157" s="30">
        <f t="shared" si="14"/>
        <v>-99.932969861647535</v>
      </c>
      <c r="J157" s="54"/>
    </row>
    <row r="158" spans="1:10" x14ac:dyDescent="0.25">
      <c r="A158" s="25" t="s">
        <v>207</v>
      </c>
      <c r="B158" s="315">
        <v>5.2854999999999999E-2</v>
      </c>
      <c r="C158" s="29">
        <f t="shared" si="10"/>
        <v>1.9569150415554982E-3</v>
      </c>
      <c r="D158" s="315">
        <v>4.2560510000000003E-2</v>
      </c>
      <c r="E158" s="29">
        <f t="shared" si="11"/>
        <v>1.5710117212943894E-3</v>
      </c>
      <c r="F158" s="315">
        <v>2.0066000000000001E-2</v>
      </c>
      <c r="G158" s="29">
        <f t="shared" si="12"/>
        <v>8.0595913473638782E-4</v>
      </c>
      <c r="H158" s="29">
        <f t="shared" si="13"/>
        <v>-52.853008575320182</v>
      </c>
      <c r="I158" s="30">
        <f t="shared" si="14"/>
        <v>-62.035758206413774</v>
      </c>
      <c r="J158" s="54"/>
    </row>
    <row r="159" spans="1:10" x14ac:dyDescent="0.25">
      <c r="A159" s="25" t="s">
        <v>35</v>
      </c>
      <c r="B159" s="315">
        <v>0.52490247999999995</v>
      </c>
      <c r="C159" s="29">
        <f t="shared" si="10"/>
        <v>1.943410383997321E-2</v>
      </c>
      <c r="D159" s="315">
        <v>2.1761580000000003E-2</v>
      </c>
      <c r="E159" s="29">
        <f t="shared" si="11"/>
        <v>8.032727346050497E-4</v>
      </c>
      <c r="F159" s="315">
        <v>2.003303E-2</v>
      </c>
      <c r="G159" s="29">
        <f t="shared" si="12"/>
        <v>8.0463488113964403E-4</v>
      </c>
      <c r="H159" s="29">
        <f t="shared" si="13"/>
        <v>-7.9431272913088158</v>
      </c>
      <c r="I159" s="30">
        <f t="shared" si="14"/>
        <v>-96.183475833453855</v>
      </c>
      <c r="J159" s="54"/>
    </row>
    <row r="160" spans="1:10" x14ac:dyDescent="0.25">
      <c r="A160" s="25" t="s">
        <v>144</v>
      </c>
      <c r="B160" s="315">
        <v>4.3520969999999999E-2</v>
      </c>
      <c r="C160" s="29">
        <f t="shared" si="10"/>
        <v>1.6113298801643285E-3</v>
      </c>
      <c r="D160" s="315">
        <v>1.6166679999999999E-2</v>
      </c>
      <c r="E160" s="29">
        <f t="shared" si="11"/>
        <v>5.9675139640985445E-4</v>
      </c>
      <c r="F160" s="315">
        <v>1.9934090000000002E-2</v>
      </c>
      <c r="G160" s="29">
        <f t="shared" si="12"/>
        <v>8.0066091538708668E-4</v>
      </c>
      <c r="H160" s="29">
        <f t="shared" si="13"/>
        <v>23.303547790888434</v>
      </c>
      <c r="I160" s="30">
        <f t="shared" si="14"/>
        <v>-54.196586151457559</v>
      </c>
      <c r="J160" s="54"/>
    </row>
    <row r="161" spans="1:10" x14ac:dyDescent="0.25">
      <c r="A161" s="25" t="s">
        <v>159</v>
      </c>
      <c r="B161" s="315">
        <v>8.413857000000001E-2</v>
      </c>
      <c r="C161" s="29">
        <f t="shared" si="10"/>
        <v>3.1151647565598375E-3</v>
      </c>
      <c r="D161" s="315">
        <v>6.1511540000000003E-2</v>
      </c>
      <c r="E161" s="29">
        <f t="shared" si="11"/>
        <v>2.2705402340072681E-3</v>
      </c>
      <c r="F161" s="315">
        <v>1.9627769999999999E-2</v>
      </c>
      <c r="G161" s="29">
        <f t="shared" si="12"/>
        <v>7.8835744672604564E-4</v>
      </c>
      <c r="H161" s="29">
        <f t="shared" si="13"/>
        <v>-68.090914322743345</v>
      </c>
      <c r="I161" s="30">
        <f t="shared" si="14"/>
        <v>-76.672089863186415</v>
      </c>
      <c r="J161" s="54"/>
    </row>
    <row r="162" spans="1:10" x14ac:dyDescent="0.25">
      <c r="A162" s="25" t="s">
        <v>47</v>
      </c>
      <c r="B162" s="315">
        <v>0</v>
      </c>
      <c r="C162" s="29">
        <f t="shared" si="10"/>
        <v>0</v>
      </c>
      <c r="D162" s="315">
        <v>5.4339999999999999E-2</v>
      </c>
      <c r="E162" s="29">
        <f t="shared" si="11"/>
        <v>2.0058212868017114E-3</v>
      </c>
      <c r="F162" s="315">
        <v>1.235E-2</v>
      </c>
      <c r="G162" s="29">
        <f t="shared" si="12"/>
        <v>4.960428243792679E-4</v>
      </c>
      <c r="H162" s="29">
        <f t="shared" si="13"/>
        <v>-77.272727272727266</v>
      </c>
      <c r="I162" s="219" t="s">
        <v>314</v>
      </c>
      <c r="J162" s="54"/>
    </row>
    <row r="163" spans="1:10" x14ac:dyDescent="0.25">
      <c r="A163" s="25" t="s">
        <v>190</v>
      </c>
      <c r="B163" s="315">
        <v>0.15209543</v>
      </c>
      <c r="C163" s="29">
        <f t="shared" si="10"/>
        <v>5.6312143547223798E-3</v>
      </c>
      <c r="D163" s="315">
        <v>9.0976299999999989E-3</v>
      </c>
      <c r="E163" s="29">
        <f t="shared" si="11"/>
        <v>3.3581560385435871E-4</v>
      </c>
      <c r="F163" s="315">
        <v>1.198543E-2</v>
      </c>
      <c r="G163" s="29">
        <f t="shared" si="12"/>
        <v>4.8139972053441369E-4</v>
      </c>
      <c r="H163" s="29">
        <f t="shared" si="13"/>
        <v>31.742332893292001</v>
      </c>
      <c r="I163" s="30">
        <f t="shared" si="14"/>
        <v>-92.119796104327392</v>
      </c>
      <c r="J163" s="54"/>
    </row>
    <row r="164" spans="1:10" x14ac:dyDescent="0.25">
      <c r="A164" s="25" t="s">
        <v>140</v>
      </c>
      <c r="B164" s="315">
        <v>4.5725000000000002E-3</v>
      </c>
      <c r="C164" s="29">
        <f t="shared" si="10"/>
        <v>1.6929323673280704E-4</v>
      </c>
      <c r="D164" s="315">
        <v>1.6118209999999997E-2</v>
      </c>
      <c r="E164" s="29">
        <f t="shared" si="11"/>
        <v>5.9496225106993393E-4</v>
      </c>
      <c r="F164" s="315">
        <v>1.1278479999999999E-2</v>
      </c>
      <c r="G164" s="29">
        <f t="shared" si="12"/>
        <v>4.5300478331215257E-4</v>
      </c>
      <c r="H164" s="29">
        <f t="shared" si="13"/>
        <v>-30.026473162962887</v>
      </c>
      <c r="I164" s="30">
        <f t="shared" si="14"/>
        <v>146.65893931109889</v>
      </c>
      <c r="J164" s="54"/>
    </row>
    <row r="165" spans="1:10" x14ac:dyDescent="0.25">
      <c r="A165" s="25" t="s">
        <v>247</v>
      </c>
      <c r="B165" s="315">
        <v>1.4397790000000001E-2</v>
      </c>
      <c r="C165" s="29">
        <f t="shared" si="10"/>
        <v>5.3306691545090032E-4</v>
      </c>
      <c r="D165" s="315">
        <v>0.18021298999999999</v>
      </c>
      <c r="E165" s="29">
        <f t="shared" si="11"/>
        <v>6.6520988498377613E-3</v>
      </c>
      <c r="F165" s="315">
        <v>8.8138999999999995E-3</v>
      </c>
      <c r="G165" s="29">
        <f t="shared" si="12"/>
        <v>3.5401391496327358E-4</v>
      </c>
      <c r="H165" s="29">
        <f t="shared" si="13"/>
        <v>-95.109176092134092</v>
      </c>
      <c r="I165" s="30">
        <f t="shared" si="14"/>
        <v>-38.782965996864803</v>
      </c>
      <c r="J165" s="54"/>
    </row>
    <row r="166" spans="1:10" x14ac:dyDescent="0.25">
      <c r="A166" s="25" t="s">
        <v>98</v>
      </c>
      <c r="B166" s="315">
        <v>17.246100300000002</v>
      </c>
      <c r="C166" s="29">
        <f t="shared" si="10"/>
        <v>0.63852337688477512</v>
      </c>
      <c r="D166" s="315">
        <v>2.3913E-2</v>
      </c>
      <c r="E166" s="29">
        <f t="shared" si="11"/>
        <v>8.8268686844477967E-4</v>
      </c>
      <c r="F166" s="315">
        <v>8.5730400000000005E-3</v>
      </c>
      <c r="G166" s="29">
        <f t="shared" si="12"/>
        <v>3.4433967409849711E-4</v>
      </c>
      <c r="H166" s="29">
        <f t="shared" si="13"/>
        <v>-64.149040270982312</v>
      </c>
      <c r="I166" s="30">
        <f t="shared" si="14"/>
        <v>-99.950289979468579</v>
      </c>
      <c r="J166" s="54"/>
    </row>
    <row r="167" spans="1:10" x14ac:dyDescent="0.25">
      <c r="A167" s="25" t="s">
        <v>254</v>
      </c>
      <c r="B167" s="315">
        <v>5.07917E-3</v>
      </c>
      <c r="C167" s="29">
        <f t="shared" si="10"/>
        <v>1.8805229725886747E-4</v>
      </c>
      <c r="D167" s="315">
        <v>6.6619800000000007E-2</v>
      </c>
      <c r="E167" s="29">
        <f t="shared" si="11"/>
        <v>2.4590985086947494E-3</v>
      </c>
      <c r="F167" s="315">
        <v>8.1908099999999998E-3</v>
      </c>
      <c r="G167" s="29">
        <f t="shared" si="12"/>
        <v>3.289872490974859E-4</v>
      </c>
      <c r="H167" s="29">
        <f t="shared" si="13"/>
        <v>-87.705141714625384</v>
      </c>
      <c r="I167" s="30">
        <f t="shared" si="14"/>
        <v>61.262765373082594</v>
      </c>
      <c r="J167" s="54"/>
    </row>
    <row r="168" spans="1:10" x14ac:dyDescent="0.25">
      <c r="A168" s="25" t="s">
        <v>106</v>
      </c>
      <c r="B168" s="315">
        <v>1.5227206499999999</v>
      </c>
      <c r="C168" s="29">
        <f t="shared" si="10"/>
        <v>5.6377541274660208E-2</v>
      </c>
      <c r="D168" s="315">
        <v>4.1949999999999999E-3</v>
      </c>
      <c r="E168" s="29">
        <f t="shared" si="11"/>
        <v>1.5484763154459294E-4</v>
      </c>
      <c r="F168" s="315">
        <v>5.7631999999999996E-3</v>
      </c>
      <c r="G168" s="29">
        <f t="shared" si="12"/>
        <v>2.3148129598887421E-4</v>
      </c>
      <c r="H168" s="29">
        <f t="shared" si="13"/>
        <v>37.382598331346827</v>
      </c>
      <c r="I168" s="30">
        <f t="shared" si="14"/>
        <v>-99.621519547922333</v>
      </c>
      <c r="J168" s="54"/>
    </row>
    <row r="169" spans="1:10" x14ac:dyDescent="0.25">
      <c r="A169" s="25" t="s">
        <v>31</v>
      </c>
      <c r="B169" s="315">
        <v>0.14669035999999999</v>
      </c>
      <c r="C169" s="29">
        <f t="shared" si="10"/>
        <v>5.4310958648224571E-3</v>
      </c>
      <c r="D169" s="315">
        <v>0</v>
      </c>
      <c r="E169" s="29">
        <f t="shared" si="11"/>
        <v>0</v>
      </c>
      <c r="F169" s="315">
        <v>4.5293999999999994E-3</v>
      </c>
      <c r="G169" s="29">
        <f t="shared" si="12"/>
        <v>1.8192521204400452E-4</v>
      </c>
      <c r="H169" s="218" t="s">
        <v>314</v>
      </c>
      <c r="I169" s="30">
        <f t="shared" si="14"/>
        <v>-96.912271535770998</v>
      </c>
      <c r="J169" s="54"/>
    </row>
    <row r="170" spans="1:10" x14ac:dyDescent="0.25">
      <c r="A170" s="25" t="s">
        <v>208</v>
      </c>
      <c r="B170" s="315">
        <v>2.2713830000000001E-2</v>
      </c>
      <c r="C170" s="29">
        <f t="shared" si="10"/>
        <v>8.4096179317632246E-4</v>
      </c>
      <c r="D170" s="315">
        <v>1.3271379999999999E-2</v>
      </c>
      <c r="E170" s="29">
        <f t="shared" si="11"/>
        <v>4.8987884632378537E-4</v>
      </c>
      <c r="F170" s="315">
        <v>3.748E-3</v>
      </c>
      <c r="G170" s="29">
        <f t="shared" si="12"/>
        <v>1.5053995998165961E-4</v>
      </c>
      <c r="H170" s="29">
        <f t="shared" si="13"/>
        <v>-71.758777158064945</v>
      </c>
      <c r="I170" s="30">
        <f t="shared" si="14"/>
        <v>-83.499040012186413</v>
      </c>
      <c r="J170" s="54"/>
    </row>
    <row r="171" spans="1:10" x14ac:dyDescent="0.25">
      <c r="A171" s="25" t="s">
        <v>188</v>
      </c>
      <c r="B171" s="315">
        <v>6.7269999999999996E-2</v>
      </c>
      <c r="C171" s="29">
        <f t="shared" si="10"/>
        <v>2.4906191437979066E-3</v>
      </c>
      <c r="D171" s="315">
        <v>4.7287949999999995E-2</v>
      </c>
      <c r="E171" s="29">
        <f t="shared" si="11"/>
        <v>1.7455130055063488E-3</v>
      </c>
      <c r="F171" s="315">
        <v>3.1865000000000001E-3</v>
      </c>
      <c r="G171" s="29">
        <f t="shared" si="12"/>
        <v>1.2798708177202728E-4</v>
      </c>
      <c r="H171" s="29">
        <f t="shared" si="13"/>
        <v>-93.261496850677602</v>
      </c>
      <c r="I171" s="30">
        <f t="shared" si="14"/>
        <v>-95.263118775085474</v>
      </c>
      <c r="J171" s="54"/>
    </row>
    <row r="172" spans="1:10" x14ac:dyDescent="0.25">
      <c r="A172" s="25" t="s">
        <v>139</v>
      </c>
      <c r="B172" s="315">
        <v>1.24911E-2</v>
      </c>
      <c r="C172" s="29">
        <f t="shared" si="10"/>
        <v>4.6247320926258412E-4</v>
      </c>
      <c r="D172" s="315">
        <v>1.4E-3</v>
      </c>
      <c r="E172" s="29">
        <f t="shared" si="11"/>
        <v>5.1677397893308728E-5</v>
      </c>
      <c r="F172" s="315">
        <v>3.173E-3</v>
      </c>
      <c r="G172" s="29">
        <f t="shared" si="12"/>
        <v>1.2744484872513498E-4</v>
      </c>
      <c r="H172" s="29">
        <f t="shared" si="13"/>
        <v>126.64285714285714</v>
      </c>
      <c r="I172" s="30">
        <f t="shared" si="14"/>
        <v>-74.597913714564768</v>
      </c>
      <c r="J172" s="54"/>
    </row>
    <row r="173" spans="1:10" x14ac:dyDescent="0.25">
      <c r="A173" s="25" t="s">
        <v>241</v>
      </c>
      <c r="B173" s="315">
        <v>1.185464E-2</v>
      </c>
      <c r="C173" s="29">
        <f t="shared" si="10"/>
        <v>4.3890877548435285E-4</v>
      </c>
      <c r="D173" s="315">
        <v>1.651451E-2</v>
      </c>
      <c r="E173" s="29">
        <f t="shared" si="11"/>
        <v>6.0959064591644698E-4</v>
      </c>
      <c r="F173" s="315">
        <v>3.0636299999999999E-3</v>
      </c>
      <c r="G173" s="29">
        <f t="shared" si="12"/>
        <v>1.2305195773708958E-4</v>
      </c>
      <c r="H173" s="29">
        <f t="shared" si="13"/>
        <v>-81.44885921532034</v>
      </c>
      <c r="I173" s="30">
        <f t="shared" si="14"/>
        <v>-74.15670151096954</v>
      </c>
      <c r="J173" s="54"/>
    </row>
    <row r="174" spans="1:10" x14ac:dyDescent="0.25">
      <c r="A174" s="25" t="s">
        <v>32</v>
      </c>
      <c r="B174" s="315">
        <v>0.22842153000000001</v>
      </c>
      <c r="C174" s="29">
        <f t="shared" si="10"/>
        <v>8.4571285190071042E-3</v>
      </c>
      <c r="D174" s="315">
        <v>2.2979419999999997E-2</v>
      </c>
      <c r="E174" s="29">
        <f t="shared" si="11"/>
        <v>8.4822616478389735E-4</v>
      </c>
      <c r="F174" s="315">
        <v>3.0464400000000001E-3</v>
      </c>
      <c r="G174" s="29">
        <f t="shared" si="12"/>
        <v>1.2236151432404671E-4</v>
      </c>
      <c r="H174" s="29">
        <f t="shared" si="13"/>
        <v>-86.742746335634237</v>
      </c>
      <c r="I174" s="30">
        <f t="shared" si="14"/>
        <v>-98.666307856356624</v>
      </c>
      <c r="J174" s="54"/>
    </row>
    <row r="175" spans="1:10" x14ac:dyDescent="0.25">
      <c r="A175" s="25" t="s">
        <v>14</v>
      </c>
      <c r="B175" s="315">
        <v>0</v>
      </c>
      <c r="C175" s="29">
        <f t="shared" si="10"/>
        <v>0</v>
      </c>
      <c r="D175" s="315">
        <v>1.8228999999999999E-4</v>
      </c>
      <c r="E175" s="29">
        <f t="shared" si="11"/>
        <v>6.7287663299794632E-6</v>
      </c>
      <c r="F175" s="315">
        <v>2.9849899999999999E-3</v>
      </c>
      <c r="G175" s="29">
        <f t="shared" si="12"/>
        <v>1.1989334982541463E-4</v>
      </c>
      <c r="H175" s="29">
        <f t="shared" si="13"/>
        <v>1537.4951999561138</v>
      </c>
      <c r="I175" s="219" t="s">
        <v>314</v>
      </c>
      <c r="J175" s="54"/>
    </row>
    <row r="176" spans="1:10" x14ac:dyDescent="0.25">
      <c r="A176" s="25" t="s">
        <v>167</v>
      </c>
      <c r="B176" s="315">
        <v>0</v>
      </c>
      <c r="C176" s="29">
        <f t="shared" si="10"/>
        <v>0</v>
      </c>
      <c r="D176" s="315">
        <v>1.332E-2</v>
      </c>
      <c r="E176" s="29">
        <f t="shared" si="11"/>
        <v>4.9167352852776591E-4</v>
      </c>
      <c r="F176" s="315">
        <v>2.5000000000000001E-3</v>
      </c>
      <c r="G176" s="29">
        <f t="shared" si="12"/>
        <v>1.0041352720228094E-4</v>
      </c>
      <c r="H176" s="29">
        <f t="shared" si="13"/>
        <v>-81.231231231231234</v>
      </c>
      <c r="I176" s="219" t="s">
        <v>314</v>
      </c>
      <c r="J176" s="54"/>
    </row>
    <row r="177" spans="1:10" x14ac:dyDescent="0.25">
      <c r="A177" s="25" t="s">
        <v>28</v>
      </c>
      <c r="B177" s="315">
        <v>2.1696300000000001E-3</v>
      </c>
      <c r="C177" s="29">
        <f t="shared" si="10"/>
        <v>8.0328854065084775E-5</v>
      </c>
      <c r="D177" s="315">
        <v>5.5664899999999995E-3</v>
      </c>
      <c r="E177" s="29">
        <f t="shared" si="11"/>
        <v>2.0547265614223148E-4</v>
      </c>
      <c r="F177" s="315">
        <v>2.2705300000000002E-3</v>
      </c>
      <c r="G177" s="29">
        <f t="shared" si="12"/>
        <v>9.1196770367437985E-5</v>
      </c>
      <c r="H177" s="29">
        <f t="shared" si="13"/>
        <v>-59.21074141873963</v>
      </c>
      <c r="I177" s="30">
        <f t="shared" si="14"/>
        <v>4.6505625383129967</v>
      </c>
      <c r="J177" s="54"/>
    </row>
    <row r="178" spans="1:10" x14ac:dyDescent="0.25">
      <c r="A178" s="25" t="s">
        <v>102</v>
      </c>
      <c r="B178" s="315">
        <v>1.73212E-3</v>
      </c>
      <c r="C178" s="29">
        <f t="shared" si="10"/>
        <v>6.4130388454812409E-5</v>
      </c>
      <c r="D178" s="315">
        <v>0</v>
      </c>
      <c r="E178" s="29">
        <f t="shared" si="11"/>
        <v>0</v>
      </c>
      <c r="F178" s="315">
        <v>2.2049999999999999E-3</v>
      </c>
      <c r="G178" s="29">
        <f t="shared" si="12"/>
        <v>8.8564730992411799E-5</v>
      </c>
      <c r="H178" s="218" t="s">
        <v>314</v>
      </c>
      <c r="I178" s="30">
        <f t="shared" si="14"/>
        <v>27.300648915779501</v>
      </c>
      <c r="J178" s="54"/>
    </row>
    <row r="179" spans="1:10" x14ac:dyDescent="0.25">
      <c r="A179" s="25" t="s">
        <v>121</v>
      </c>
      <c r="B179" s="315">
        <v>0</v>
      </c>
      <c r="C179" s="29">
        <f t="shared" si="10"/>
        <v>0</v>
      </c>
      <c r="D179" s="315">
        <v>4.3199999999999998E-4</v>
      </c>
      <c r="E179" s="29">
        <f t="shared" si="11"/>
        <v>1.5946168492792407E-5</v>
      </c>
      <c r="F179" s="315">
        <v>2.1964200000000001E-3</v>
      </c>
      <c r="G179" s="29">
        <f t="shared" si="12"/>
        <v>8.8220111767053572E-5</v>
      </c>
      <c r="H179" s="29">
        <f t="shared" si="13"/>
        <v>408.4305555555556</v>
      </c>
      <c r="I179" s="219" t="s">
        <v>314</v>
      </c>
      <c r="J179" s="54"/>
    </row>
    <row r="180" spans="1:10" x14ac:dyDescent="0.25">
      <c r="A180" s="25" t="s">
        <v>253</v>
      </c>
      <c r="B180" s="315">
        <v>2.9500000000000001E-4</v>
      </c>
      <c r="C180" s="29">
        <f t="shared" si="10"/>
        <v>1.0922144305342389E-5</v>
      </c>
      <c r="D180" s="315">
        <v>3.3252910000000004E-2</v>
      </c>
      <c r="E180" s="29">
        <f t="shared" si="11"/>
        <v>1.2274456151288463E-3</v>
      </c>
      <c r="F180" s="315">
        <v>2E-3</v>
      </c>
      <c r="G180" s="29">
        <f t="shared" si="12"/>
        <v>8.0330821761824764E-5</v>
      </c>
      <c r="H180" s="29">
        <f t="shared" si="13"/>
        <v>-93.985488788800737</v>
      </c>
      <c r="I180" s="30">
        <f t="shared" si="14"/>
        <v>577.96610169491521</v>
      </c>
      <c r="J180" s="54"/>
    </row>
    <row r="181" spans="1:10" x14ac:dyDescent="0.25">
      <c r="A181" s="25" t="s">
        <v>124</v>
      </c>
      <c r="B181" s="315">
        <v>0</v>
      </c>
      <c r="C181" s="29">
        <f t="shared" si="10"/>
        <v>0</v>
      </c>
      <c r="D181" s="315">
        <v>0</v>
      </c>
      <c r="E181" s="29">
        <f t="shared" si="11"/>
        <v>0</v>
      </c>
      <c r="F181" s="315">
        <v>1.449E-3</v>
      </c>
      <c r="G181" s="29">
        <f t="shared" si="12"/>
        <v>5.8199680366442035E-5</v>
      </c>
      <c r="H181" s="218" t="s">
        <v>314</v>
      </c>
      <c r="I181" s="219" t="s">
        <v>314</v>
      </c>
      <c r="J181" s="54"/>
    </row>
    <row r="182" spans="1:10" x14ac:dyDescent="0.25">
      <c r="A182" s="25" t="s">
        <v>61</v>
      </c>
      <c r="B182" s="315">
        <v>0</v>
      </c>
      <c r="C182" s="29">
        <f t="shared" si="10"/>
        <v>0</v>
      </c>
      <c r="D182" s="315">
        <v>3.1205150000000001E-2</v>
      </c>
      <c r="E182" s="29">
        <f t="shared" si="11"/>
        <v>1.1518578234788448E-3</v>
      </c>
      <c r="F182" s="315">
        <v>9.5E-4</v>
      </c>
      <c r="G182" s="29">
        <f t="shared" si="12"/>
        <v>3.8157140336866762E-5</v>
      </c>
      <c r="H182" s="29">
        <f t="shared" si="13"/>
        <v>-96.95563072121108</v>
      </c>
      <c r="I182" s="219" t="s">
        <v>314</v>
      </c>
      <c r="J182" s="54"/>
    </row>
    <row r="183" spans="1:10" x14ac:dyDescent="0.25">
      <c r="A183" s="25" t="s">
        <v>82</v>
      </c>
      <c r="B183" s="315">
        <v>0</v>
      </c>
      <c r="C183" s="29">
        <f t="shared" si="10"/>
        <v>0</v>
      </c>
      <c r="D183" s="315">
        <v>0</v>
      </c>
      <c r="E183" s="29">
        <f t="shared" si="11"/>
        <v>0</v>
      </c>
      <c r="F183" s="315">
        <v>8.2003000000000002E-4</v>
      </c>
      <c r="G183" s="29">
        <f t="shared" si="12"/>
        <v>3.2936841884674575E-5</v>
      </c>
      <c r="H183" s="218" t="s">
        <v>314</v>
      </c>
      <c r="I183" s="219" t="s">
        <v>314</v>
      </c>
      <c r="J183" s="54"/>
    </row>
    <row r="184" spans="1:10" x14ac:dyDescent="0.25">
      <c r="A184" s="25" t="s">
        <v>45</v>
      </c>
      <c r="B184" s="315">
        <v>0</v>
      </c>
      <c r="C184" s="29">
        <f t="shared" si="10"/>
        <v>0</v>
      </c>
      <c r="D184" s="315">
        <v>2.4960799999999999E-3</v>
      </c>
      <c r="E184" s="29">
        <f t="shared" si="11"/>
        <v>9.2136370952521454E-5</v>
      </c>
      <c r="F184" s="315">
        <v>8.0424000000000001E-4</v>
      </c>
      <c r="G184" s="29">
        <f t="shared" si="12"/>
        <v>3.2302630046864971E-5</v>
      </c>
      <c r="H184" s="29">
        <f t="shared" si="13"/>
        <v>-67.779878850036852</v>
      </c>
      <c r="I184" s="219" t="s">
        <v>314</v>
      </c>
      <c r="J184" s="54"/>
    </row>
    <row r="185" spans="1:10" x14ac:dyDescent="0.25">
      <c r="A185" s="25" t="s">
        <v>126</v>
      </c>
      <c r="B185" s="315">
        <v>5.0165000000000001E-2</v>
      </c>
      <c r="C185" s="29">
        <f t="shared" si="10"/>
        <v>1.8573198951779691E-3</v>
      </c>
      <c r="D185" s="315">
        <v>2.5000000000000001E-3</v>
      </c>
      <c r="E185" s="29">
        <f t="shared" si="11"/>
        <v>9.2281067666622732E-5</v>
      </c>
      <c r="F185" s="315">
        <v>5.3499999999999999E-4</v>
      </c>
      <c r="G185" s="29">
        <f t="shared" si="12"/>
        <v>2.1488494821288122E-5</v>
      </c>
      <c r="H185" s="29">
        <f t="shared" si="13"/>
        <v>-78.600000000000009</v>
      </c>
      <c r="I185" s="30">
        <f t="shared" si="14"/>
        <v>-98.93351938602612</v>
      </c>
      <c r="J185" s="54"/>
    </row>
    <row r="186" spans="1:10" x14ac:dyDescent="0.25">
      <c r="A186" s="25" t="s">
        <v>141</v>
      </c>
      <c r="B186" s="315">
        <v>0</v>
      </c>
      <c r="C186" s="29">
        <f t="shared" si="10"/>
        <v>0</v>
      </c>
      <c r="D186" s="315">
        <v>3.9051100000000003E-3</v>
      </c>
      <c r="E186" s="29">
        <f t="shared" si="11"/>
        <v>1.4414708806224206E-4</v>
      </c>
      <c r="F186" s="315">
        <v>4.5813000000000001E-4</v>
      </c>
      <c r="G186" s="29">
        <f t="shared" si="12"/>
        <v>1.8400979686872388E-5</v>
      </c>
      <c r="H186" s="29">
        <f t="shared" si="13"/>
        <v>-88.268448263941352</v>
      </c>
      <c r="I186" s="219" t="s">
        <v>314</v>
      </c>
      <c r="J186" s="54"/>
    </row>
    <row r="187" spans="1:10" x14ac:dyDescent="0.25">
      <c r="A187" s="25" t="s">
        <v>44</v>
      </c>
      <c r="B187" s="315">
        <v>5.5199999999999997E-4</v>
      </c>
      <c r="C187" s="29">
        <f t="shared" si="10"/>
        <v>2.043736832728474E-5</v>
      </c>
      <c r="D187" s="315">
        <v>6.0060000000000004E-5</v>
      </c>
      <c r="E187" s="29">
        <f t="shared" si="11"/>
        <v>2.2169603696229447E-6</v>
      </c>
      <c r="F187" s="315">
        <v>3.6480000000000003E-4</v>
      </c>
      <c r="G187" s="29">
        <f t="shared" si="12"/>
        <v>1.4652341889356836E-5</v>
      </c>
      <c r="H187" s="29">
        <f t="shared" si="13"/>
        <v>507.39260739260743</v>
      </c>
      <c r="I187" s="30">
        <f t="shared" si="14"/>
        <v>-33.91304347826086</v>
      </c>
      <c r="J187" s="54"/>
    </row>
    <row r="188" spans="1:10" x14ac:dyDescent="0.25">
      <c r="A188" s="25" t="s">
        <v>155</v>
      </c>
      <c r="B188" s="315">
        <v>1.3920812</v>
      </c>
      <c r="C188" s="29">
        <f t="shared" si="10"/>
        <v>5.1540717800522703E-2</v>
      </c>
      <c r="D188" s="315">
        <v>0.11109466999999999</v>
      </c>
      <c r="E188" s="29">
        <f t="shared" si="11"/>
        <v>4.1007739038684482E-3</v>
      </c>
      <c r="F188" s="315">
        <v>2.4000000000000001E-4</v>
      </c>
      <c r="G188" s="29">
        <f t="shared" si="12"/>
        <v>9.6396986114189708E-6</v>
      </c>
      <c r="H188" s="29">
        <f t="shared" si="13"/>
        <v>-99.783968033749957</v>
      </c>
      <c r="I188" s="30">
        <f t="shared" si="14"/>
        <v>-99.982759626378112</v>
      </c>
      <c r="J188" s="54"/>
    </row>
    <row r="189" spans="1:10" x14ac:dyDescent="0.25">
      <c r="A189" s="25" t="s">
        <v>67</v>
      </c>
      <c r="B189" s="315">
        <v>5.0000000000000001E-4</v>
      </c>
      <c r="C189" s="29">
        <f t="shared" si="10"/>
        <v>1.8512108992105744E-5</v>
      </c>
      <c r="D189" s="315">
        <v>8.0999999999999996E-4</v>
      </c>
      <c r="E189" s="29">
        <f t="shared" si="11"/>
        <v>2.9899065923985762E-5</v>
      </c>
      <c r="F189" s="315">
        <v>1.1E-4</v>
      </c>
      <c r="G189" s="29">
        <f t="shared" si="12"/>
        <v>4.4181951969003616E-6</v>
      </c>
      <c r="H189" s="29">
        <f t="shared" si="13"/>
        <v>-86.419753086419746</v>
      </c>
      <c r="I189" s="30">
        <f t="shared" si="14"/>
        <v>-78</v>
      </c>
      <c r="J189" s="54"/>
    </row>
    <row r="190" spans="1:10" x14ac:dyDescent="0.25">
      <c r="A190" s="25" t="s">
        <v>18</v>
      </c>
      <c r="B190" s="315">
        <v>0</v>
      </c>
      <c r="C190" s="29">
        <f t="shared" si="10"/>
        <v>0</v>
      </c>
      <c r="D190" s="315">
        <v>0</v>
      </c>
      <c r="E190" s="29">
        <f t="shared" si="11"/>
        <v>0</v>
      </c>
      <c r="F190" s="315">
        <v>8.0000000000000007E-5</v>
      </c>
      <c r="G190" s="29">
        <f t="shared" si="12"/>
        <v>3.2132328704729908E-6</v>
      </c>
      <c r="H190" s="218" t="s">
        <v>314</v>
      </c>
      <c r="I190" s="219" t="s">
        <v>314</v>
      </c>
      <c r="J190" s="54"/>
    </row>
    <row r="191" spans="1:10" x14ac:dyDescent="0.25">
      <c r="A191" s="25" t="s">
        <v>19</v>
      </c>
      <c r="B191" s="315">
        <v>1.2391569999999999E-2</v>
      </c>
      <c r="C191" s="29">
        <f t="shared" si="10"/>
        <v>4.5878818884661555E-4</v>
      </c>
      <c r="D191" s="315">
        <v>2.2942800000000001E-3</v>
      </c>
      <c r="E191" s="29">
        <f t="shared" si="11"/>
        <v>8.4687443170471685E-5</v>
      </c>
      <c r="F191" s="315">
        <v>8.0000000000000007E-5</v>
      </c>
      <c r="G191" s="29">
        <f t="shared" si="12"/>
        <v>3.2132328704729908E-6</v>
      </c>
      <c r="H191" s="29">
        <f t="shared" si="13"/>
        <v>-96.513067280366826</v>
      </c>
      <c r="I191" s="30">
        <f t="shared" si="14"/>
        <v>-99.354399805674348</v>
      </c>
      <c r="J191" s="54"/>
    </row>
    <row r="192" spans="1:10" x14ac:dyDescent="0.25">
      <c r="A192" s="25" t="s">
        <v>89</v>
      </c>
      <c r="B192" s="315">
        <v>0.49575000000000002</v>
      </c>
      <c r="C192" s="29">
        <f t="shared" si="10"/>
        <v>1.8354756065672845E-2</v>
      </c>
      <c r="D192" s="315">
        <v>0.71055212000000001</v>
      </c>
      <c r="E192" s="29">
        <f t="shared" si="11"/>
        <v>2.6228203306552889E-2</v>
      </c>
      <c r="F192" s="315">
        <v>6.0000000000000002E-5</v>
      </c>
      <c r="G192" s="29">
        <f t="shared" si="12"/>
        <v>2.4099246528547427E-6</v>
      </c>
      <c r="H192" s="29">
        <f t="shared" si="13"/>
        <v>-99.991555862221617</v>
      </c>
      <c r="I192" s="30">
        <f t="shared" si="14"/>
        <v>-99.987897125567329</v>
      </c>
      <c r="J192" s="54"/>
    </row>
    <row r="193" spans="1:10" x14ac:dyDescent="0.25">
      <c r="A193" s="25" t="s">
        <v>24</v>
      </c>
      <c r="B193" s="315">
        <v>3.0832369999999998E-2</v>
      </c>
      <c r="C193" s="29">
        <f t="shared" si="10"/>
        <v>1.1415443878498627E-3</v>
      </c>
      <c r="D193" s="315">
        <v>5.24641E-3</v>
      </c>
      <c r="E193" s="29">
        <f t="shared" si="11"/>
        <v>1.9365772648673846E-4</v>
      </c>
      <c r="F193" s="315">
        <v>4.1E-5</v>
      </c>
      <c r="G193" s="29">
        <f t="shared" si="12"/>
        <v>1.6467818461174077E-6</v>
      </c>
      <c r="H193" s="29">
        <f t="shared" si="13"/>
        <v>-99.218513230952212</v>
      </c>
      <c r="I193" s="30">
        <f t="shared" si="14"/>
        <v>-99.867022872390294</v>
      </c>
      <c r="J193" s="54"/>
    </row>
    <row r="194" spans="1:10" x14ac:dyDescent="0.25">
      <c r="A194" s="25" t="s">
        <v>42</v>
      </c>
      <c r="B194" s="315">
        <v>0</v>
      </c>
      <c r="C194" s="29">
        <f t="shared" si="10"/>
        <v>0</v>
      </c>
      <c r="D194" s="315">
        <v>0</v>
      </c>
      <c r="E194" s="29">
        <f t="shared" si="11"/>
        <v>0</v>
      </c>
      <c r="F194" s="315">
        <v>4.0000000000000003E-5</v>
      </c>
      <c r="G194" s="29">
        <f t="shared" si="12"/>
        <v>1.6066164352364954E-6</v>
      </c>
      <c r="H194" s="218" t="s">
        <v>314</v>
      </c>
      <c r="I194" s="219" t="s">
        <v>314</v>
      </c>
      <c r="J194" s="54"/>
    </row>
    <row r="195" spans="1:10" x14ac:dyDescent="0.25">
      <c r="A195" s="25" t="s">
        <v>137</v>
      </c>
      <c r="B195" s="315">
        <v>6.2435999999999998E-2</v>
      </c>
      <c r="C195" s="29">
        <f t="shared" si="10"/>
        <v>2.3116440740622284E-3</v>
      </c>
      <c r="D195" s="315">
        <v>0</v>
      </c>
      <c r="E195" s="29">
        <f t="shared" si="11"/>
        <v>0</v>
      </c>
      <c r="F195" s="315">
        <v>2.0000000000000002E-5</v>
      </c>
      <c r="G195" s="29">
        <f t="shared" si="12"/>
        <v>8.0330821761824771E-7</v>
      </c>
      <c r="H195" s="218" t="s">
        <v>314</v>
      </c>
      <c r="I195" s="30">
        <f t="shared" si="14"/>
        <v>-99.967967198411174</v>
      </c>
      <c r="J195" s="54"/>
    </row>
    <row r="196" spans="1:10" x14ac:dyDescent="0.25">
      <c r="A196" s="25" t="s">
        <v>4</v>
      </c>
      <c r="B196" s="315">
        <v>0.58885186</v>
      </c>
      <c r="C196" s="29">
        <f t="shared" ref="C196:C226" si="15">(B196/$B$227)*100</f>
        <v>2.1801779625048385E-2</v>
      </c>
      <c r="D196" s="315">
        <v>5.7215299999999998E-3</v>
      </c>
      <c r="E196" s="29">
        <f t="shared" ref="E196:E226" si="16">(D196/$D$227)*100</f>
        <v>2.1119555883464475E-4</v>
      </c>
      <c r="F196" s="315">
        <v>0</v>
      </c>
      <c r="G196" s="29">
        <f t="shared" ref="G196:G226" si="17">(F196/$F$227)*100</f>
        <v>0</v>
      </c>
      <c r="H196" s="29">
        <f t="shared" si="13"/>
        <v>-100</v>
      </c>
      <c r="I196" s="30">
        <f t="shared" si="14"/>
        <v>-100</v>
      </c>
      <c r="J196" s="54"/>
    </row>
    <row r="197" spans="1:10" x14ac:dyDescent="0.25">
      <c r="A197" s="25" t="s">
        <v>7</v>
      </c>
      <c r="B197" s="315">
        <v>0</v>
      </c>
      <c r="C197" s="29">
        <f t="shared" si="15"/>
        <v>0</v>
      </c>
      <c r="D197" s="315">
        <v>4.9477639999999996E-2</v>
      </c>
      <c r="E197" s="29">
        <f t="shared" si="16"/>
        <v>1.8263397779299197E-3</v>
      </c>
      <c r="F197" s="315">
        <v>0</v>
      </c>
      <c r="G197" s="29">
        <f t="shared" si="17"/>
        <v>0</v>
      </c>
      <c r="H197" s="29">
        <f t="shared" ref="H197:H224" si="18">((F197/D197)-1)*100</f>
        <v>-100</v>
      </c>
      <c r="I197" s="219" t="s">
        <v>314</v>
      </c>
      <c r="J197" s="54"/>
    </row>
    <row r="198" spans="1:10" x14ac:dyDescent="0.25">
      <c r="A198" s="25" t="s">
        <v>10</v>
      </c>
      <c r="B198" s="315">
        <v>0</v>
      </c>
      <c r="C198" s="29">
        <f t="shared" si="15"/>
        <v>0</v>
      </c>
      <c r="D198" s="315">
        <v>0</v>
      </c>
      <c r="E198" s="29">
        <f t="shared" si="16"/>
        <v>0</v>
      </c>
      <c r="F198" s="315">
        <v>0</v>
      </c>
      <c r="G198" s="29">
        <f t="shared" si="17"/>
        <v>0</v>
      </c>
      <c r="H198" s="218" t="s">
        <v>314</v>
      </c>
      <c r="I198" s="219" t="s">
        <v>314</v>
      </c>
      <c r="J198" s="54"/>
    </row>
    <row r="199" spans="1:10" x14ac:dyDescent="0.25">
      <c r="A199" s="25" t="s">
        <v>29</v>
      </c>
      <c r="B199" s="315">
        <v>0</v>
      </c>
      <c r="C199" s="29">
        <f t="shared" si="15"/>
        <v>0</v>
      </c>
      <c r="D199" s="315">
        <v>0</v>
      </c>
      <c r="E199" s="29">
        <f t="shared" si="16"/>
        <v>0</v>
      </c>
      <c r="F199" s="315">
        <v>0</v>
      </c>
      <c r="G199" s="29">
        <f t="shared" si="17"/>
        <v>0</v>
      </c>
      <c r="H199" s="218" t="s">
        <v>314</v>
      </c>
      <c r="I199" s="219" t="s">
        <v>314</v>
      </c>
      <c r="J199" s="54"/>
    </row>
    <row r="200" spans="1:10" x14ac:dyDescent="0.25">
      <c r="A200" s="25" t="s">
        <v>40</v>
      </c>
      <c r="B200" s="315">
        <v>2.5000000000000001E-2</v>
      </c>
      <c r="C200" s="29">
        <f t="shared" si="15"/>
        <v>9.2560544960528716E-4</v>
      </c>
      <c r="D200" s="315">
        <v>0</v>
      </c>
      <c r="E200" s="29">
        <f t="shared" si="16"/>
        <v>0</v>
      </c>
      <c r="F200" s="315">
        <v>0</v>
      </c>
      <c r="G200" s="29">
        <f t="shared" si="17"/>
        <v>0</v>
      </c>
      <c r="H200" s="218" t="s">
        <v>314</v>
      </c>
      <c r="I200" s="30">
        <f t="shared" ref="I200:I226" si="19">((F200/B200)-1)*100</f>
        <v>-100</v>
      </c>
      <c r="J200" s="54"/>
    </row>
    <row r="201" spans="1:10" x14ac:dyDescent="0.25">
      <c r="A201" s="25" t="s">
        <v>43</v>
      </c>
      <c r="B201" s="315">
        <v>0</v>
      </c>
      <c r="C201" s="29">
        <f t="shared" si="15"/>
        <v>0</v>
      </c>
      <c r="D201" s="315">
        <v>0</v>
      </c>
      <c r="E201" s="29">
        <f t="shared" si="16"/>
        <v>0</v>
      </c>
      <c r="F201" s="315">
        <v>0</v>
      </c>
      <c r="G201" s="29">
        <f t="shared" si="17"/>
        <v>0</v>
      </c>
      <c r="H201" s="218" t="s">
        <v>314</v>
      </c>
      <c r="I201" s="219" t="s">
        <v>314</v>
      </c>
      <c r="J201" s="54"/>
    </row>
    <row r="202" spans="1:10" x14ac:dyDescent="0.25">
      <c r="A202" s="25" t="s">
        <v>48</v>
      </c>
      <c r="B202" s="315">
        <v>1.75E-4</v>
      </c>
      <c r="C202" s="29">
        <f t="shared" si="15"/>
        <v>6.4792381472370101E-6</v>
      </c>
      <c r="D202" s="315">
        <v>0</v>
      </c>
      <c r="E202" s="29">
        <f t="shared" si="16"/>
        <v>0</v>
      </c>
      <c r="F202" s="315">
        <v>0</v>
      </c>
      <c r="G202" s="29">
        <f t="shared" si="17"/>
        <v>0</v>
      </c>
      <c r="H202" s="218" t="s">
        <v>314</v>
      </c>
      <c r="I202" s="30">
        <f t="shared" si="19"/>
        <v>-100</v>
      </c>
      <c r="J202" s="54"/>
    </row>
    <row r="203" spans="1:10" x14ac:dyDescent="0.25">
      <c r="A203" s="25" t="s">
        <v>49</v>
      </c>
      <c r="B203" s="315">
        <v>1.31978916</v>
      </c>
      <c r="C203" s="29">
        <f t="shared" si="15"/>
        <v>4.8864161553039374E-2</v>
      </c>
      <c r="D203" s="315">
        <v>0</v>
      </c>
      <c r="E203" s="29">
        <f t="shared" si="16"/>
        <v>0</v>
      </c>
      <c r="F203" s="315">
        <v>0</v>
      </c>
      <c r="G203" s="29">
        <f t="shared" si="17"/>
        <v>0</v>
      </c>
      <c r="H203" s="218" t="s">
        <v>314</v>
      </c>
      <c r="I203" s="30">
        <f t="shared" si="19"/>
        <v>-100</v>
      </c>
      <c r="J203" s="54"/>
    </row>
    <row r="204" spans="1:10" x14ac:dyDescent="0.25">
      <c r="A204" s="25" t="s">
        <v>65</v>
      </c>
      <c r="B204" s="315">
        <v>0</v>
      </c>
      <c r="C204" s="29">
        <f t="shared" si="15"/>
        <v>0</v>
      </c>
      <c r="D204" s="315">
        <v>0</v>
      </c>
      <c r="E204" s="29">
        <f t="shared" si="16"/>
        <v>0</v>
      </c>
      <c r="F204" s="315">
        <v>0</v>
      </c>
      <c r="G204" s="29">
        <f t="shared" si="17"/>
        <v>0</v>
      </c>
      <c r="H204" s="218" t="s">
        <v>314</v>
      </c>
      <c r="I204" s="219" t="s">
        <v>314</v>
      </c>
      <c r="J204" s="54"/>
    </row>
    <row r="205" spans="1:10" x14ac:dyDescent="0.25">
      <c r="A205" s="25" t="s">
        <v>68</v>
      </c>
      <c r="B205" s="315">
        <v>0</v>
      </c>
      <c r="C205" s="29">
        <f t="shared" si="15"/>
        <v>0</v>
      </c>
      <c r="D205" s="315">
        <v>172.18868147999999</v>
      </c>
      <c r="E205" s="29">
        <f t="shared" si="16"/>
        <v>6.3559021468329702</v>
      </c>
      <c r="F205" s="315">
        <v>0</v>
      </c>
      <c r="G205" s="29">
        <f t="shared" si="17"/>
        <v>0</v>
      </c>
      <c r="H205" s="29">
        <f t="shared" si="18"/>
        <v>-100</v>
      </c>
      <c r="I205" s="219" t="s">
        <v>314</v>
      </c>
      <c r="J205" s="54"/>
    </row>
    <row r="206" spans="1:10" x14ac:dyDescent="0.25">
      <c r="A206" s="25" t="s">
        <v>73</v>
      </c>
      <c r="B206" s="315">
        <v>5.0000000000000001E-3</v>
      </c>
      <c r="C206" s="29">
        <f t="shared" si="15"/>
        <v>1.8512108992105745E-4</v>
      </c>
      <c r="D206" s="315">
        <v>0</v>
      </c>
      <c r="E206" s="29">
        <f t="shared" si="16"/>
        <v>0</v>
      </c>
      <c r="F206" s="315">
        <v>0</v>
      </c>
      <c r="G206" s="29">
        <f t="shared" si="17"/>
        <v>0</v>
      </c>
      <c r="H206" s="218" t="s">
        <v>314</v>
      </c>
      <c r="I206" s="30">
        <f t="shared" si="19"/>
        <v>-100</v>
      </c>
      <c r="J206" s="54"/>
    </row>
    <row r="207" spans="1:10" x14ac:dyDescent="0.25">
      <c r="A207" s="25" t="s">
        <v>76</v>
      </c>
      <c r="B207" s="315">
        <v>40.408983999999997</v>
      </c>
      <c r="C207" s="29">
        <f t="shared" si="15"/>
        <v>1.4961110321365141</v>
      </c>
      <c r="D207" s="315">
        <v>0</v>
      </c>
      <c r="E207" s="29">
        <f t="shared" si="16"/>
        <v>0</v>
      </c>
      <c r="F207" s="315">
        <v>0</v>
      </c>
      <c r="G207" s="29">
        <f t="shared" si="17"/>
        <v>0</v>
      </c>
      <c r="H207" s="218" t="s">
        <v>314</v>
      </c>
      <c r="I207" s="30">
        <f t="shared" si="19"/>
        <v>-100</v>
      </c>
      <c r="J207" s="54"/>
    </row>
    <row r="208" spans="1:10" x14ac:dyDescent="0.25">
      <c r="A208" s="25" t="s">
        <v>78</v>
      </c>
      <c r="B208" s="315">
        <v>0</v>
      </c>
      <c r="C208" s="29">
        <f t="shared" si="15"/>
        <v>0</v>
      </c>
      <c r="D208" s="315">
        <v>0</v>
      </c>
      <c r="E208" s="29">
        <f t="shared" si="16"/>
        <v>0</v>
      </c>
      <c r="F208" s="315">
        <v>0</v>
      </c>
      <c r="G208" s="29">
        <f t="shared" si="17"/>
        <v>0</v>
      </c>
      <c r="H208" s="218" t="s">
        <v>314</v>
      </c>
      <c r="I208" s="219" t="s">
        <v>314</v>
      </c>
      <c r="J208" s="54"/>
    </row>
    <row r="209" spans="1:10" x14ac:dyDescent="0.25">
      <c r="A209" s="25" t="s">
        <v>83</v>
      </c>
      <c r="B209" s="315">
        <v>2.2228000000000001E-2</v>
      </c>
      <c r="C209" s="29">
        <f t="shared" si="15"/>
        <v>8.2297431735305299E-4</v>
      </c>
      <c r="D209" s="315">
        <v>0</v>
      </c>
      <c r="E209" s="29">
        <f t="shared" si="16"/>
        <v>0</v>
      </c>
      <c r="F209" s="315">
        <v>0</v>
      </c>
      <c r="G209" s="29">
        <f t="shared" si="17"/>
        <v>0</v>
      </c>
      <c r="H209" s="218" t="s">
        <v>314</v>
      </c>
      <c r="I209" s="30">
        <f t="shared" si="19"/>
        <v>-100</v>
      </c>
      <c r="J209" s="54"/>
    </row>
    <row r="210" spans="1:10" x14ac:dyDescent="0.25">
      <c r="A210" s="25" t="s">
        <v>88</v>
      </c>
      <c r="B210" s="315">
        <v>6.9276800000000003E-3</v>
      </c>
      <c r="C210" s="29">
        <f t="shared" si="15"/>
        <v>2.5649193444486228E-4</v>
      </c>
      <c r="D210" s="315">
        <v>3.6226299999999999E-3</v>
      </c>
      <c r="E210" s="29">
        <f t="shared" si="16"/>
        <v>1.3372006566445498E-4</v>
      </c>
      <c r="F210" s="315">
        <v>0</v>
      </c>
      <c r="G210" s="29">
        <f t="shared" si="17"/>
        <v>0</v>
      </c>
      <c r="H210" s="29">
        <f t="shared" si="18"/>
        <v>-100</v>
      </c>
      <c r="I210" s="30">
        <f t="shared" si="19"/>
        <v>-100</v>
      </c>
      <c r="J210" s="54"/>
    </row>
    <row r="211" spans="1:10" x14ac:dyDescent="0.25">
      <c r="A211" s="25" t="s">
        <v>91</v>
      </c>
      <c r="B211" s="315">
        <v>2.9955900000000002E-3</v>
      </c>
      <c r="C211" s="29">
        <f t="shared" si="15"/>
        <v>1.1090937715132411E-4</v>
      </c>
      <c r="D211" s="315">
        <v>0</v>
      </c>
      <c r="E211" s="29">
        <f t="shared" si="16"/>
        <v>0</v>
      </c>
      <c r="F211" s="315">
        <v>0</v>
      </c>
      <c r="G211" s="29">
        <f t="shared" si="17"/>
        <v>0</v>
      </c>
      <c r="H211" s="218" t="s">
        <v>314</v>
      </c>
      <c r="I211" s="30">
        <f t="shared" si="19"/>
        <v>-100</v>
      </c>
      <c r="J211" s="54"/>
    </row>
    <row r="212" spans="1:10" x14ac:dyDescent="0.25">
      <c r="A212" s="25" t="s">
        <v>93</v>
      </c>
      <c r="B212" s="315">
        <v>9.8218000000000003E-4</v>
      </c>
      <c r="C212" s="29">
        <f t="shared" si="15"/>
        <v>3.6364446419732838E-5</v>
      </c>
      <c r="D212" s="315">
        <v>0.28842400000000001</v>
      </c>
      <c r="E212" s="29">
        <f t="shared" si="16"/>
        <v>1.0646429864271197E-2</v>
      </c>
      <c r="F212" s="315">
        <v>0</v>
      </c>
      <c r="G212" s="29">
        <f t="shared" si="17"/>
        <v>0</v>
      </c>
      <c r="H212" s="29">
        <f t="shared" si="18"/>
        <v>-100</v>
      </c>
      <c r="I212" s="30">
        <f t="shared" si="19"/>
        <v>-100</v>
      </c>
      <c r="J212" s="54"/>
    </row>
    <row r="213" spans="1:10" x14ac:dyDescent="0.25">
      <c r="A213" s="25" t="s">
        <v>101</v>
      </c>
      <c r="B213" s="315">
        <v>2.3270000000000001E-3</v>
      </c>
      <c r="C213" s="29">
        <f t="shared" si="15"/>
        <v>8.6155355249260135E-5</v>
      </c>
      <c r="D213" s="315">
        <v>0</v>
      </c>
      <c r="E213" s="29">
        <f t="shared" si="16"/>
        <v>0</v>
      </c>
      <c r="F213" s="315">
        <v>0</v>
      </c>
      <c r="G213" s="29">
        <f t="shared" si="17"/>
        <v>0</v>
      </c>
      <c r="H213" s="218" t="s">
        <v>314</v>
      </c>
      <c r="I213" s="30">
        <f t="shared" si="19"/>
        <v>-100</v>
      </c>
      <c r="J213" s="54"/>
    </row>
    <row r="214" spans="1:10" x14ac:dyDescent="0.25">
      <c r="A214" s="25" t="s">
        <v>110</v>
      </c>
      <c r="B214" s="315">
        <v>9.4500000000000001E-3</v>
      </c>
      <c r="C214" s="29">
        <f t="shared" si="15"/>
        <v>3.4987885995079859E-4</v>
      </c>
      <c r="D214" s="315">
        <v>0</v>
      </c>
      <c r="E214" s="29">
        <f t="shared" si="16"/>
        <v>0</v>
      </c>
      <c r="F214" s="315">
        <v>0</v>
      </c>
      <c r="G214" s="29">
        <f t="shared" si="17"/>
        <v>0</v>
      </c>
      <c r="H214" s="218" t="s">
        <v>314</v>
      </c>
      <c r="I214" s="30">
        <f t="shared" si="19"/>
        <v>-100</v>
      </c>
      <c r="J214" s="54"/>
    </row>
    <row r="215" spans="1:10" x14ac:dyDescent="0.25">
      <c r="A215" s="25" t="s">
        <v>112</v>
      </c>
      <c r="B215" s="315">
        <v>2.2953370499999997</v>
      </c>
      <c r="C215" s="29">
        <f t="shared" si="15"/>
        <v>8.4983059286436929E-2</v>
      </c>
      <c r="D215" s="315">
        <v>0</v>
      </c>
      <c r="E215" s="29">
        <f t="shared" si="16"/>
        <v>0</v>
      </c>
      <c r="F215" s="315">
        <v>0</v>
      </c>
      <c r="G215" s="29">
        <f t="shared" si="17"/>
        <v>0</v>
      </c>
      <c r="H215" s="218" t="s">
        <v>314</v>
      </c>
      <c r="I215" s="30">
        <f t="shared" si="19"/>
        <v>-100</v>
      </c>
      <c r="J215" s="54"/>
    </row>
    <row r="216" spans="1:10" x14ac:dyDescent="0.25">
      <c r="A216" s="25" t="s">
        <v>118</v>
      </c>
      <c r="B216" s="315">
        <v>0</v>
      </c>
      <c r="C216" s="29">
        <f t="shared" si="15"/>
        <v>0</v>
      </c>
      <c r="D216" s="315">
        <v>0</v>
      </c>
      <c r="E216" s="29">
        <f t="shared" si="16"/>
        <v>0</v>
      </c>
      <c r="F216" s="315">
        <v>0</v>
      </c>
      <c r="G216" s="29">
        <f t="shared" si="17"/>
        <v>0</v>
      </c>
      <c r="H216" s="218" t="s">
        <v>314</v>
      </c>
      <c r="I216" s="219" t="s">
        <v>314</v>
      </c>
      <c r="J216" s="54"/>
    </row>
    <row r="217" spans="1:10" x14ac:dyDescent="0.25">
      <c r="A217" s="25" t="s">
        <v>125</v>
      </c>
      <c r="B217" s="315">
        <v>0</v>
      </c>
      <c r="C217" s="29">
        <f t="shared" si="15"/>
        <v>0</v>
      </c>
      <c r="D217" s="315">
        <v>6.6224999999999999E-3</v>
      </c>
      <c r="E217" s="29">
        <f t="shared" si="16"/>
        <v>2.4445254824888356E-4</v>
      </c>
      <c r="F217" s="315">
        <v>0</v>
      </c>
      <c r="G217" s="29">
        <f t="shared" si="17"/>
        <v>0</v>
      </c>
      <c r="H217" s="29">
        <f t="shared" si="18"/>
        <v>-100</v>
      </c>
      <c r="I217" s="219" t="s">
        <v>314</v>
      </c>
      <c r="J217" s="54"/>
    </row>
    <row r="218" spans="1:10" x14ac:dyDescent="0.25">
      <c r="A218" s="25" t="s">
        <v>138</v>
      </c>
      <c r="B218" s="315">
        <v>0.17182</v>
      </c>
      <c r="C218" s="29">
        <f t="shared" si="15"/>
        <v>6.3615011340472172E-3</v>
      </c>
      <c r="D218" s="315">
        <v>2.0799999999999999E-4</v>
      </c>
      <c r="E218" s="29">
        <f t="shared" si="16"/>
        <v>7.6777848298630092E-6</v>
      </c>
      <c r="F218" s="315">
        <v>0</v>
      </c>
      <c r="G218" s="29">
        <f t="shared" si="17"/>
        <v>0</v>
      </c>
      <c r="H218" s="29">
        <f t="shared" si="18"/>
        <v>-100</v>
      </c>
      <c r="I218" s="30">
        <f t="shared" si="19"/>
        <v>-100</v>
      </c>
    </row>
    <row r="219" spans="1:10" x14ac:dyDescent="0.25">
      <c r="A219" s="25" t="s">
        <v>153</v>
      </c>
      <c r="B219" s="315">
        <v>0</v>
      </c>
      <c r="C219" s="29">
        <f t="shared" si="15"/>
        <v>0</v>
      </c>
      <c r="D219" s="315">
        <v>6.5640000000000002E-4</v>
      </c>
      <c r="E219" s="29">
        <f t="shared" si="16"/>
        <v>2.4229317126548462E-5</v>
      </c>
      <c r="F219" s="315">
        <v>0</v>
      </c>
      <c r="G219" s="29">
        <f t="shared" si="17"/>
        <v>0</v>
      </c>
      <c r="H219" s="29">
        <f t="shared" si="18"/>
        <v>-100</v>
      </c>
      <c r="I219" s="219" t="s">
        <v>314</v>
      </c>
    </row>
    <row r="220" spans="1:10" x14ac:dyDescent="0.25">
      <c r="A220" s="25" t="s">
        <v>162</v>
      </c>
      <c r="B220" s="315">
        <v>0.13405798000000002</v>
      </c>
      <c r="C220" s="29">
        <f t="shared" si="15"/>
        <v>4.9633918740430646E-3</v>
      </c>
      <c r="D220" s="315">
        <v>0</v>
      </c>
      <c r="E220" s="29">
        <f t="shared" si="16"/>
        <v>0</v>
      </c>
      <c r="F220" s="315">
        <v>0</v>
      </c>
      <c r="G220" s="29">
        <f t="shared" si="17"/>
        <v>0</v>
      </c>
      <c r="H220" s="218" t="s">
        <v>314</v>
      </c>
      <c r="I220" s="30">
        <f t="shared" si="19"/>
        <v>-100</v>
      </c>
    </row>
    <row r="221" spans="1:10" x14ac:dyDescent="0.25">
      <c r="A221" s="25" t="s">
        <v>177</v>
      </c>
      <c r="B221" s="315">
        <v>0</v>
      </c>
      <c r="C221" s="29">
        <f t="shared" si="15"/>
        <v>0</v>
      </c>
      <c r="D221" s="315">
        <v>0.16222810999999998</v>
      </c>
      <c r="E221" s="29">
        <f t="shared" si="16"/>
        <v>5.9882332785353249E-3</v>
      </c>
      <c r="F221" s="315">
        <v>0</v>
      </c>
      <c r="G221" s="29">
        <f t="shared" si="17"/>
        <v>0</v>
      </c>
      <c r="H221" s="29">
        <f t="shared" si="18"/>
        <v>-100</v>
      </c>
      <c r="I221" s="219" t="s">
        <v>314</v>
      </c>
    </row>
    <row r="222" spans="1:10" x14ac:dyDescent="0.25">
      <c r="A222" s="25" t="s">
        <v>186</v>
      </c>
      <c r="B222" s="315">
        <v>0.59502670999999996</v>
      </c>
      <c r="C222" s="29">
        <f t="shared" si="15"/>
        <v>2.2030398617468191E-2</v>
      </c>
      <c r="D222" s="315">
        <v>1E-4</v>
      </c>
      <c r="E222" s="29">
        <f t="shared" si="16"/>
        <v>3.691242706664909E-6</v>
      </c>
      <c r="F222" s="315">
        <v>0</v>
      </c>
      <c r="G222" s="29">
        <f t="shared" si="17"/>
        <v>0</v>
      </c>
      <c r="H222" s="29">
        <f t="shared" si="18"/>
        <v>-100</v>
      </c>
      <c r="I222" s="30">
        <f t="shared" si="19"/>
        <v>-100</v>
      </c>
    </row>
    <row r="223" spans="1:10" x14ac:dyDescent="0.25">
      <c r="A223" s="25" t="s">
        <v>191</v>
      </c>
      <c r="B223" s="315">
        <v>2.0000000000000001E-4</v>
      </c>
      <c r="C223" s="29">
        <f t="shared" si="15"/>
        <v>7.404843596842298E-6</v>
      </c>
      <c r="D223" s="315">
        <v>0</v>
      </c>
      <c r="E223" s="29">
        <f t="shared" si="16"/>
        <v>0</v>
      </c>
      <c r="F223" s="315">
        <v>0</v>
      </c>
      <c r="G223" s="29">
        <f t="shared" si="17"/>
        <v>0</v>
      </c>
      <c r="H223" s="218" t="s">
        <v>314</v>
      </c>
      <c r="I223" s="30">
        <f t="shared" si="19"/>
        <v>-100</v>
      </c>
    </row>
    <row r="224" spans="1:10" x14ac:dyDescent="0.25">
      <c r="A224" s="25" t="s">
        <v>192</v>
      </c>
      <c r="B224" s="315">
        <v>4.0043500000000003E-3</v>
      </c>
      <c r="C224" s="29">
        <f t="shared" si="15"/>
        <v>1.4825792728507728E-4</v>
      </c>
      <c r="D224" s="315">
        <v>0.72224255000000004</v>
      </c>
      <c r="E224" s="29">
        <f t="shared" si="16"/>
        <v>2.6659725451305662E-2</v>
      </c>
      <c r="F224" s="315">
        <v>0</v>
      </c>
      <c r="G224" s="29">
        <f t="shared" si="17"/>
        <v>0</v>
      </c>
      <c r="H224" s="29">
        <f t="shared" si="18"/>
        <v>-100</v>
      </c>
      <c r="I224" s="30">
        <f t="shared" si="19"/>
        <v>-100</v>
      </c>
    </row>
    <row r="225" spans="1:9" x14ac:dyDescent="0.25">
      <c r="A225" s="25" t="s">
        <v>223</v>
      </c>
      <c r="B225" s="315">
        <v>0.65411909000000001</v>
      </c>
      <c r="C225" s="29">
        <f t="shared" si="15"/>
        <v>2.4218247775794056E-2</v>
      </c>
      <c r="D225" s="315">
        <v>0</v>
      </c>
      <c r="E225" s="29">
        <f t="shared" si="16"/>
        <v>0</v>
      </c>
      <c r="F225" s="315">
        <v>0</v>
      </c>
      <c r="G225" s="29">
        <f t="shared" si="17"/>
        <v>0</v>
      </c>
      <c r="H225" s="218" t="s">
        <v>314</v>
      </c>
      <c r="I225" s="30">
        <f t="shared" si="19"/>
        <v>-100</v>
      </c>
    </row>
    <row r="226" spans="1:9" x14ac:dyDescent="0.25">
      <c r="A226" s="25" t="s">
        <v>244</v>
      </c>
      <c r="B226" s="315">
        <v>1.3940000000000001E-3</v>
      </c>
      <c r="C226" s="29">
        <f t="shared" si="15"/>
        <v>5.161175986999082E-5</v>
      </c>
      <c r="D226" s="315">
        <v>0</v>
      </c>
      <c r="E226" s="29">
        <f t="shared" si="16"/>
        <v>0</v>
      </c>
      <c r="F226" s="315">
        <v>0</v>
      </c>
      <c r="G226" s="29">
        <f t="shared" si="17"/>
        <v>0</v>
      </c>
      <c r="H226" s="218" t="s">
        <v>314</v>
      </c>
      <c r="I226" s="30">
        <f t="shared" si="19"/>
        <v>-100</v>
      </c>
    </row>
    <row r="227" spans="1:9" ht="13" x14ac:dyDescent="0.3">
      <c r="A227" s="215" t="s">
        <v>262</v>
      </c>
      <c r="B227" s="216">
        <f t="shared" ref="B227:G227" si="20">SUM(B4:B226)</f>
        <v>2700.9348325100004</v>
      </c>
      <c r="C227" s="216">
        <f t="shared" si="20"/>
        <v>100.00000000000004</v>
      </c>
      <c r="D227" s="216">
        <f t="shared" si="20"/>
        <v>2709.1147330799995</v>
      </c>
      <c r="E227" s="216">
        <f t="shared" si="20"/>
        <v>99.999999999999972</v>
      </c>
      <c r="F227" s="216">
        <f>SUM(F4:F226)</f>
        <v>2489.7043950700013</v>
      </c>
      <c r="G227" s="216">
        <f t="shared" si="20"/>
        <v>99.999999999999957</v>
      </c>
      <c r="H227" s="217">
        <f>((F227/D227)-1)*100</f>
        <v>-8.0989680994628888</v>
      </c>
      <c r="I227" s="217">
        <f>((F227/B227)-1)*100</f>
        <v>-7.8206417606788818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69"/>
  <sheetViews>
    <sheetView zoomScaleNormal="100" workbookViewId="0">
      <selection activeCell="J2" sqref="J2"/>
    </sheetView>
  </sheetViews>
  <sheetFormatPr defaultColWidth="9.1796875" defaultRowHeight="12.5" x14ac:dyDescent="0.25"/>
  <cols>
    <col min="1" max="1" width="47" style="4" customWidth="1"/>
    <col min="2" max="2" width="14.81640625" style="4" customWidth="1"/>
    <col min="3" max="3" width="13.36328125" style="4" customWidth="1"/>
    <col min="4" max="4" width="13.81640625" style="4" bestFit="1" customWidth="1"/>
    <col min="5" max="5" width="9" style="4" bestFit="1" customWidth="1"/>
    <col min="6" max="6" width="13.81640625" style="4" bestFit="1" customWidth="1"/>
    <col min="7" max="7" width="9" style="4" bestFit="1" customWidth="1"/>
    <col min="8" max="8" width="17.81640625" style="87" bestFit="1" customWidth="1"/>
    <col min="9" max="9" width="17.54296875" style="4" customWidth="1"/>
    <col min="10" max="10" width="9.1796875" style="4"/>
    <col min="11" max="11" width="13.90625" style="4" bestFit="1" customWidth="1"/>
    <col min="12" max="12" width="17.453125" style="4" bestFit="1" customWidth="1"/>
    <col min="13" max="16384" width="9.1796875" style="4"/>
  </cols>
  <sheetData>
    <row r="1" spans="1:12" ht="13" x14ac:dyDescent="0.3">
      <c r="A1" s="12" t="s">
        <v>844</v>
      </c>
      <c r="K1" s="183" t="s">
        <v>313</v>
      </c>
      <c r="L1" s="183"/>
    </row>
    <row r="2" spans="1:12" ht="13" x14ac:dyDescent="0.3">
      <c r="A2" s="350" t="s">
        <v>479</v>
      </c>
      <c r="B2" s="363">
        <v>44958</v>
      </c>
      <c r="C2" s="363"/>
      <c r="D2" s="363">
        <v>45292</v>
      </c>
      <c r="E2" s="363"/>
      <c r="F2" s="363">
        <v>45323</v>
      </c>
      <c r="G2" s="363"/>
      <c r="H2" s="374" t="s">
        <v>293</v>
      </c>
      <c r="I2" s="357" t="s">
        <v>560</v>
      </c>
    </row>
    <row r="3" spans="1:12" ht="14" customHeight="1" x14ac:dyDescent="0.3">
      <c r="A3" s="351"/>
      <c r="B3" s="27" t="s">
        <v>294</v>
      </c>
      <c r="C3" s="83" t="s">
        <v>295</v>
      </c>
      <c r="D3" s="27" t="s">
        <v>294</v>
      </c>
      <c r="E3" s="27" t="s">
        <v>295</v>
      </c>
      <c r="F3" s="27" t="s">
        <v>294</v>
      </c>
      <c r="G3" s="27" t="s">
        <v>295</v>
      </c>
      <c r="H3" s="364"/>
      <c r="I3" s="373"/>
    </row>
    <row r="4" spans="1:12" x14ac:dyDescent="0.25">
      <c r="A4" s="25" t="s">
        <v>80</v>
      </c>
      <c r="B4" s="232">
        <v>1541.7600828</v>
      </c>
      <c r="C4" s="29">
        <f t="shared" ref="C4:C67" si="0">(B4/$B$267)*100</f>
        <v>18.035846223339639</v>
      </c>
      <c r="D4" s="232">
        <v>2823.2911023899997</v>
      </c>
      <c r="E4" s="29">
        <f t="shared" ref="E4:E67" si="1">(D4/$D$267)*100</f>
        <v>20.530195607275026</v>
      </c>
      <c r="F4" s="232">
        <v>1224.69907289</v>
      </c>
      <c r="G4" s="30">
        <f>(F4/$F$267)*100</f>
        <v>12.206142408124594</v>
      </c>
      <c r="H4" s="28">
        <f>((F4/D4)-1)*100</f>
        <v>-56.621579976175475</v>
      </c>
      <c r="I4" s="28">
        <f>((F4/B4)-1)*100</f>
        <v>-20.564873448674547</v>
      </c>
    </row>
    <row r="5" spans="1:12" x14ac:dyDescent="0.25">
      <c r="A5" s="25" t="s">
        <v>218</v>
      </c>
      <c r="B5" s="232">
        <v>317.23489262999999</v>
      </c>
      <c r="C5" s="29">
        <f t="shared" si="0"/>
        <v>3.711083069268021</v>
      </c>
      <c r="D5" s="232">
        <v>375.57150707</v>
      </c>
      <c r="E5" s="29">
        <f t="shared" si="1"/>
        <v>2.7310525996199826</v>
      </c>
      <c r="F5" s="232">
        <v>380.78726102999997</v>
      </c>
      <c r="G5" s="30">
        <f>(F5/$F$267)*100</f>
        <v>3.7951719228167988</v>
      </c>
      <c r="H5" s="29">
        <f t="shared" ref="H5:H68" si="2">((F5/D5)-1)*100</f>
        <v>1.3887512395949209</v>
      </c>
      <c r="I5" s="29">
        <f t="shared" ref="I5:I68" si="3">((F5/B5)-1)*100</f>
        <v>20.033221400434954</v>
      </c>
    </row>
    <row r="6" spans="1:12" x14ac:dyDescent="0.25">
      <c r="A6" s="25" t="s">
        <v>68</v>
      </c>
      <c r="B6" s="232">
        <v>0</v>
      </c>
      <c r="C6" s="29">
        <f t="shared" si="0"/>
        <v>0</v>
      </c>
      <c r="D6" s="232">
        <v>231.76520833000001</v>
      </c>
      <c r="E6" s="29">
        <f t="shared" si="1"/>
        <v>1.6853327869548425</v>
      </c>
      <c r="F6" s="232">
        <v>315.74259682999997</v>
      </c>
      <c r="G6" s="30">
        <f t="shared" ref="G6:G67" si="4">(F6/$F$267)*100</f>
        <v>3.146894765032787</v>
      </c>
      <c r="H6" s="29">
        <f t="shared" si="2"/>
        <v>36.23382003929958</v>
      </c>
      <c r="I6" s="218" t="s">
        <v>314</v>
      </c>
    </row>
    <row r="7" spans="1:12" x14ac:dyDescent="0.25">
      <c r="A7" s="25" t="s">
        <v>151</v>
      </c>
      <c r="B7" s="232">
        <v>19.890012309999999</v>
      </c>
      <c r="C7" s="29">
        <f t="shared" si="0"/>
        <v>0.23267770868214133</v>
      </c>
      <c r="D7" s="232">
        <v>96.486646800000003</v>
      </c>
      <c r="E7" s="29">
        <f t="shared" si="1"/>
        <v>0.70162433148221059</v>
      </c>
      <c r="F7" s="232">
        <v>296.24616083999996</v>
      </c>
      <c r="G7" s="30">
        <f t="shared" si="4"/>
        <v>2.9525806846087215</v>
      </c>
      <c r="H7" s="29">
        <f t="shared" si="2"/>
        <v>207.03332602496448</v>
      </c>
      <c r="I7" s="29">
        <f t="shared" si="3"/>
        <v>1389.4217068486066</v>
      </c>
    </row>
    <row r="8" spans="1:12" x14ac:dyDescent="0.25">
      <c r="A8" s="25" t="s">
        <v>184</v>
      </c>
      <c r="B8" s="232">
        <v>276.27186030000001</v>
      </c>
      <c r="C8" s="29">
        <f t="shared" si="0"/>
        <v>3.2318885693015766</v>
      </c>
      <c r="D8" s="232">
        <v>431.54116513999998</v>
      </c>
      <c r="E8" s="29">
        <f t="shared" si="1"/>
        <v>3.138048543919413</v>
      </c>
      <c r="F8" s="232">
        <v>293.62291516000005</v>
      </c>
      <c r="G8" s="30">
        <f t="shared" si="4"/>
        <v>2.9264357229194653</v>
      </c>
      <c r="H8" s="29">
        <f t="shared" si="2"/>
        <v>-31.959465543746369</v>
      </c>
      <c r="I8" s="29">
        <f t="shared" si="3"/>
        <v>6.2804278514499323</v>
      </c>
    </row>
    <row r="9" spans="1:12" x14ac:dyDescent="0.25">
      <c r="A9" s="25" t="s">
        <v>189</v>
      </c>
      <c r="B9" s="232">
        <v>93.82312383</v>
      </c>
      <c r="C9" s="29">
        <f t="shared" si="0"/>
        <v>1.0975633968406131</v>
      </c>
      <c r="D9" s="232">
        <v>97.438087859999996</v>
      </c>
      <c r="E9" s="29">
        <f t="shared" si="1"/>
        <v>0.70854294892624858</v>
      </c>
      <c r="F9" s="232">
        <v>288.51731575000002</v>
      </c>
      <c r="G9" s="30">
        <f t="shared" si="4"/>
        <v>2.875550019764455</v>
      </c>
      <c r="H9" s="29">
        <f t="shared" si="2"/>
        <v>196.1032200924802</v>
      </c>
      <c r="I9" s="29">
        <f t="shared" si="3"/>
        <v>207.51194798498753</v>
      </c>
    </row>
    <row r="10" spans="1:12" x14ac:dyDescent="0.25">
      <c r="A10" s="25" t="s">
        <v>97</v>
      </c>
      <c r="B10" s="232">
        <v>22.54228625</v>
      </c>
      <c r="C10" s="29">
        <f t="shared" si="0"/>
        <v>0.26370458858237578</v>
      </c>
      <c r="D10" s="232">
        <v>516.75411725000004</v>
      </c>
      <c r="E10" s="29">
        <f t="shared" si="1"/>
        <v>3.7576936714128935</v>
      </c>
      <c r="F10" s="232">
        <v>246.90240771000001</v>
      </c>
      <c r="G10" s="30">
        <f t="shared" si="4"/>
        <v>2.46078895308169</v>
      </c>
      <c r="H10" s="29">
        <f t="shared" si="2"/>
        <v>-52.220524332938936</v>
      </c>
      <c r="I10" s="29">
        <f t="shared" si="3"/>
        <v>995.28556674237075</v>
      </c>
    </row>
    <row r="11" spans="1:12" x14ac:dyDescent="0.25">
      <c r="A11" s="25" t="s">
        <v>217</v>
      </c>
      <c r="B11" s="232">
        <v>412.49229807</v>
      </c>
      <c r="C11" s="29">
        <f t="shared" si="0"/>
        <v>4.8254250056800725</v>
      </c>
      <c r="D11" s="232">
        <v>347.18942211000001</v>
      </c>
      <c r="E11" s="29">
        <f t="shared" si="1"/>
        <v>2.5246658917534668</v>
      </c>
      <c r="F11" s="232">
        <v>234.22832281999999</v>
      </c>
      <c r="G11" s="30">
        <f t="shared" si="4"/>
        <v>2.3344708325862276</v>
      </c>
      <c r="H11" s="29">
        <f t="shared" si="2"/>
        <v>-32.53587007446631</v>
      </c>
      <c r="I11" s="29">
        <f t="shared" si="3"/>
        <v>-43.216316058281556</v>
      </c>
    </row>
    <row r="12" spans="1:12" x14ac:dyDescent="0.25">
      <c r="A12" s="25" t="s">
        <v>160</v>
      </c>
      <c r="B12" s="232">
        <v>44.714136880000005</v>
      </c>
      <c r="C12" s="29">
        <f t="shared" si="0"/>
        <v>0.52307574036579529</v>
      </c>
      <c r="D12" s="232">
        <v>70.479152280000008</v>
      </c>
      <c r="E12" s="29">
        <f t="shared" si="1"/>
        <v>0.5125049915392843</v>
      </c>
      <c r="F12" s="232">
        <v>230.83143233000001</v>
      </c>
      <c r="G12" s="30">
        <f t="shared" si="4"/>
        <v>2.3006152267614426</v>
      </c>
      <c r="H12" s="29">
        <f t="shared" si="2"/>
        <v>227.51732230397928</v>
      </c>
      <c r="I12" s="29">
        <f t="shared" si="3"/>
        <v>416.23814846182938</v>
      </c>
    </row>
    <row r="13" spans="1:12" x14ac:dyDescent="0.25">
      <c r="A13" s="25" t="s">
        <v>37</v>
      </c>
      <c r="B13" s="232">
        <v>224.37616466</v>
      </c>
      <c r="C13" s="29">
        <f t="shared" si="0"/>
        <v>2.624801385855736</v>
      </c>
      <c r="D13" s="232">
        <v>209.44128723</v>
      </c>
      <c r="E13" s="29">
        <f t="shared" si="1"/>
        <v>1.5229993787857741</v>
      </c>
      <c r="F13" s="232">
        <v>200.09915113</v>
      </c>
      <c r="G13" s="30">
        <f t="shared" si="4"/>
        <v>1.9943174519386611</v>
      </c>
      <c r="H13" s="29">
        <f t="shared" si="2"/>
        <v>-4.4605035728895404</v>
      </c>
      <c r="I13" s="29">
        <f t="shared" si="3"/>
        <v>-10.819782737077832</v>
      </c>
      <c r="K13" s="173"/>
      <c r="L13" s="174"/>
    </row>
    <row r="14" spans="1:12" x14ac:dyDescent="0.25">
      <c r="A14" s="25" t="s">
        <v>105</v>
      </c>
      <c r="B14" s="232">
        <v>129.63471014000001</v>
      </c>
      <c r="C14" s="29">
        <f t="shared" si="0"/>
        <v>1.5164951560077116</v>
      </c>
      <c r="D14" s="232">
        <v>151.81249496999999</v>
      </c>
      <c r="E14" s="29">
        <f t="shared" si="1"/>
        <v>1.1039386674382046</v>
      </c>
      <c r="F14" s="232">
        <v>199.59895365</v>
      </c>
      <c r="G14" s="30">
        <f t="shared" si="4"/>
        <v>1.9893321606061074</v>
      </c>
      <c r="H14" s="29">
        <f t="shared" si="2"/>
        <v>31.477289592956879</v>
      </c>
      <c r="I14" s="29">
        <f t="shared" si="3"/>
        <v>53.970301190507982</v>
      </c>
    </row>
    <row r="15" spans="1:12" x14ac:dyDescent="0.25">
      <c r="A15" s="25" t="s">
        <v>129</v>
      </c>
      <c r="B15" s="232">
        <v>184.59109008999999</v>
      </c>
      <c r="C15" s="29">
        <f t="shared" si="0"/>
        <v>2.1593868930732665</v>
      </c>
      <c r="D15" s="232">
        <v>182.90732573</v>
      </c>
      <c r="E15" s="29">
        <f t="shared" si="1"/>
        <v>1.3300517159075962</v>
      </c>
      <c r="F15" s="232">
        <v>196.94590718999999</v>
      </c>
      <c r="G15" s="30">
        <f t="shared" si="4"/>
        <v>1.9628901850849585</v>
      </c>
      <c r="H15" s="29">
        <f t="shared" si="2"/>
        <v>7.6752428608152901</v>
      </c>
      <c r="I15" s="29">
        <f t="shared" si="3"/>
        <v>6.6930733731385583</v>
      </c>
    </row>
    <row r="16" spans="1:12" x14ac:dyDescent="0.25">
      <c r="A16" s="25" t="s">
        <v>157</v>
      </c>
      <c r="B16" s="232">
        <v>42.776011659999995</v>
      </c>
      <c r="C16" s="29">
        <f t="shared" si="0"/>
        <v>0.50040312818737309</v>
      </c>
      <c r="D16" s="232">
        <v>28.17472562</v>
      </c>
      <c r="E16" s="29">
        <f t="shared" si="1"/>
        <v>0.20487884783479915</v>
      </c>
      <c r="F16" s="232">
        <v>171.9796604</v>
      </c>
      <c r="G16" s="30">
        <f t="shared" si="4"/>
        <v>1.7140604354257176</v>
      </c>
      <c r="H16" s="29">
        <f t="shared" si="2"/>
        <v>510.40402919813772</v>
      </c>
      <c r="I16" s="29">
        <f t="shared" si="3"/>
        <v>302.04697382018628</v>
      </c>
    </row>
    <row r="17" spans="1:9" x14ac:dyDescent="0.25">
      <c r="A17" s="25" t="s">
        <v>26</v>
      </c>
      <c r="B17" s="232">
        <v>174.56199699000001</v>
      </c>
      <c r="C17" s="29">
        <f t="shared" si="0"/>
        <v>2.0420643712820334</v>
      </c>
      <c r="D17" s="232">
        <v>174.78802288</v>
      </c>
      <c r="E17" s="29">
        <f t="shared" si="1"/>
        <v>1.2710103809336375</v>
      </c>
      <c r="F17" s="232">
        <v>169.14547180000002</v>
      </c>
      <c r="G17" s="30">
        <f t="shared" si="4"/>
        <v>1.6858130802763025</v>
      </c>
      <c r="H17" s="29">
        <f t="shared" si="2"/>
        <v>-3.2282252450866467</v>
      </c>
      <c r="I17" s="29">
        <f t="shared" si="3"/>
        <v>-3.1029234789919813</v>
      </c>
    </row>
    <row r="18" spans="1:9" x14ac:dyDescent="0.25">
      <c r="A18" s="25" t="s">
        <v>109</v>
      </c>
      <c r="B18" s="232">
        <v>43.091428659999998</v>
      </c>
      <c r="C18" s="29">
        <f t="shared" si="0"/>
        <v>0.50409294515156355</v>
      </c>
      <c r="D18" s="232">
        <v>187.72575925999999</v>
      </c>
      <c r="E18" s="29">
        <f t="shared" si="1"/>
        <v>1.3650900379594071</v>
      </c>
      <c r="F18" s="232">
        <v>139.32440900999998</v>
      </c>
      <c r="G18" s="30">
        <f t="shared" si="4"/>
        <v>1.3885970969920076</v>
      </c>
      <c r="H18" s="29">
        <f t="shared" si="2"/>
        <v>-25.783009449952033</v>
      </c>
      <c r="I18" s="29">
        <f t="shared" si="3"/>
        <v>223.32278910800909</v>
      </c>
    </row>
    <row r="19" spans="1:9" x14ac:dyDescent="0.25">
      <c r="A19" s="25" t="s">
        <v>16</v>
      </c>
      <c r="B19" s="232">
        <v>105.39498495000001</v>
      </c>
      <c r="C19" s="29">
        <f t="shared" si="0"/>
        <v>1.2329335559247208</v>
      </c>
      <c r="D19" s="232">
        <v>126.31142127</v>
      </c>
      <c r="E19" s="29">
        <f t="shared" si="1"/>
        <v>0.91850188027398239</v>
      </c>
      <c r="F19" s="232">
        <v>138.73828087000001</v>
      </c>
      <c r="G19" s="30">
        <f t="shared" si="4"/>
        <v>1.3827553651701927</v>
      </c>
      <c r="H19" s="29">
        <f t="shared" si="2"/>
        <v>9.8382707399330869</v>
      </c>
      <c r="I19" s="29">
        <f t="shared" si="3"/>
        <v>31.636510917306214</v>
      </c>
    </row>
    <row r="20" spans="1:9" x14ac:dyDescent="0.25">
      <c r="A20" s="25" t="s">
        <v>209</v>
      </c>
      <c r="B20" s="232">
        <v>143.0642861</v>
      </c>
      <c r="C20" s="29">
        <f t="shared" si="0"/>
        <v>1.6735972690805401</v>
      </c>
      <c r="D20" s="232">
        <v>105.87732309</v>
      </c>
      <c r="E20" s="29">
        <f t="shared" si="1"/>
        <v>0.76991074408596061</v>
      </c>
      <c r="F20" s="232">
        <v>128.78288864000001</v>
      </c>
      <c r="G20" s="30">
        <f t="shared" si="4"/>
        <v>1.2835334926481812</v>
      </c>
      <c r="H20" s="29">
        <f t="shared" si="2"/>
        <v>21.634061838274231</v>
      </c>
      <c r="I20" s="29">
        <f t="shared" si="3"/>
        <v>-9.982503564878165</v>
      </c>
    </row>
    <row r="21" spans="1:9" x14ac:dyDescent="0.25">
      <c r="A21" s="25" t="s">
        <v>13</v>
      </c>
      <c r="B21" s="232">
        <v>85.361067430000006</v>
      </c>
      <c r="C21" s="29">
        <f t="shared" si="0"/>
        <v>0.99857241266202934</v>
      </c>
      <c r="D21" s="232">
        <v>36.586807569999998</v>
      </c>
      <c r="E21" s="29">
        <f t="shared" si="1"/>
        <v>0.26604919181800735</v>
      </c>
      <c r="F21" s="232">
        <v>125.86763866</v>
      </c>
      <c r="G21" s="30">
        <f t="shared" si="4"/>
        <v>1.2544782274007005</v>
      </c>
      <c r="H21" s="29">
        <f t="shared" si="2"/>
        <v>244.02465538755399</v>
      </c>
      <c r="I21" s="29">
        <f t="shared" si="3"/>
        <v>47.453215440654176</v>
      </c>
    </row>
    <row r="22" spans="1:9" x14ac:dyDescent="0.25">
      <c r="A22" s="25" t="s">
        <v>175</v>
      </c>
      <c r="B22" s="232">
        <v>97.384382189999997</v>
      </c>
      <c r="C22" s="29">
        <f t="shared" si="0"/>
        <v>1.1392237750402443</v>
      </c>
      <c r="D22" s="232">
        <v>118.65571456000001</v>
      </c>
      <c r="E22" s="29">
        <f t="shared" si="1"/>
        <v>0.86283168879596717</v>
      </c>
      <c r="F22" s="232">
        <v>118.25822027</v>
      </c>
      <c r="G22" s="30">
        <f t="shared" si="4"/>
        <v>1.1786378462267659</v>
      </c>
      <c r="H22" s="29">
        <f t="shared" si="2"/>
        <v>-0.33499801629782722</v>
      </c>
      <c r="I22" s="29">
        <f t="shared" si="3"/>
        <v>21.434482214277928</v>
      </c>
    </row>
    <row r="23" spans="1:9" x14ac:dyDescent="0.25">
      <c r="A23" s="25" t="s">
        <v>20</v>
      </c>
      <c r="B23" s="232">
        <v>99.678980659999993</v>
      </c>
      <c r="C23" s="29">
        <f t="shared" si="0"/>
        <v>1.1660664891634891</v>
      </c>
      <c r="D23" s="232">
        <v>132.86774272</v>
      </c>
      <c r="E23" s="29">
        <f t="shared" si="1"/>
        <v>0.96617764481655033</v>
      </c>
      <c r="F23" s="232">
        <v>115.34190629000001</v>
      </c>
      <c r="G23" s="30">
        <f t="shared" si="4"/>
        <v>1.1495719764676877</v>
      </c>
      <c r="H23" s="29">
        <f t="shared" si="2"/>
        <v>-13.190437401298528</v>
      </c>
      <c r="I23" s="29">
        <f t="shared" si="3"/>
        <v>15.713368582114096</v>
      </c>
    </row>
    <row r="24" spans="1:9" x14ac:dyDescent="0.25">
      <c r="A24" s="25" t="s">
        <v>250</v>
      </c>
      <c r="B24" s="232">
        <v>90.657429739999998</v>
      </c>
      <c r="C24" s="29">
        <f t="shared" si="0"/>
        <v>1.0605304158766211</v>
      </c>
      <c r="D24" s="232">
        <v>108.98480171999999</v>
      </c>
      <c r="E24" s="29">
        <f t="shared" si="1"/>
        <v>0.79250747315343806</v>
      </c>
      <c r="F24" s="232">
        <v>114.25881755</v>
      </c>
      <c r="G24" s="30">
        <f t="shared" si="4"/>
        <v>1.1387772141511951</v>
      </c>
      <c r="H24" s="29">
        <f t="shared" si="2"/>
        <v>4.8392213838676534</v>
      </c>
      <c r="I24" s="29">
        <f t="shared" si="3"/>
        <v>26.033594684613661</v>
      </c>
    </row>
    <row r="25" spans="1:9" x14ac:dyDescent="0.25">
      <c r="A25" s="25" t="s">
        <v>220</v>
      </c>
      <c r="B25" s="232">
        <v>108.83732423000001</v>
      </c>
      <c r="C25" s="29">
        <f t="shared" si="0"/>
        <v>1.2732027927503933</v>
      </c>
      <c r="D25" s="232">
        <v>113.89439818000001</v>
      </c>
      <c r="E25" s="29">
        <f t="shared" si="1"/>
        <v>0.82820870693385107</v>
      </c>
      <c r="F25" s="232">
        <v>112.49826656</v>
      </c>
      <c r="G25" s="30">
        <f t="shared" si="4"/>
        <v>1.1212304252490084</v>
      </c>
      <c r="H25" s="29">
        <f t="shared" si="2"/>
        <v>-1.2258123685710554</v>
      </c>
      <c r="I25" s="29">
        <f t="shared" si="3"/>
        <v>3.3636827769337074</v>
      </c>
    </row>
    <row r="26" spans="1:9" x14ac:dyDescent="0.25">
      <c r="A26" s="25" t="s">
        <v>33</v>
      </c>
      <c r="B26" s="232">
        <v>78.764711939999998</v>
      </c>
      <c r="C26" s="29">
        <f t="shared" si="0"/>
        <v>0.92140680526346519</v>
      </c>
      <c r="D26" s="232">
        <v>101.29159623999999</v>
      </c>
      <c r="E26" s="29">
        <f t="shared" si="1"/>
        <v>0.7365646009438892</v>
      </c>
      <c r="F26" s="232">
        <v>110.72472895999999</v>
      </c>
      <c r="G26" s="30">
        <f t="shared" si="4"/>
        <v>1.1035542033991139</v>
      </c>
      <c r="H26" s="29">
        <f t="shared" si="2"/>
        <v>9.3128483212458804</v>
      </c>
      <c r="I26" s="29">
        <f t="shared" si="3"/>
        <v>40.576568151923077</v>
      </c>
    </row>
    <row r="27" spans="1:9" x14ac:dyDescent="0.25">
      <c r="A27" s="25" t="s">
        <v>107</v>
      </c>
      <c r="B27" s="232">
        <v>105.78000401</v>
      </c>
      <c r="C27" s="29">
        <f t="shared" si="0"/>
        <v>1.2374375929903343</v>
      </c>
      <c r="D27" s="232">
        <v>87.799164319999988</v>
      </c>
      <c r="E27" s="29">
        <f t="shared" si="1"/>
        <v>0.63845135066624314</v>
      </c>
      <c r="F27" s="232">
        <v>107.74391104999999</v>
      </c>
      <c r="G27" s="30">
        <f t="shared" si="4"/>
        <v>1.0738454457887321</v>
      </c>
      <c r="H27" s="29">
        <f t="shared" si="2"/>
        <v>22.71632866265989</v>
      </c>
      <c r="I27" s="29">
        <f t="shared" si="3"/>
        <v>1.8565957322277393</v>
      </c>
    </row>
    <row r="28" spans="1:9" x14ac:dyDescent="0.25">
      <c r="A28" s="25" t="s">
        <v>108</v>
      </c>
      <c r="B28" s="232">
        <v>101.71287951000001</v>
      </c>
      <c r="C28" s="29">
        <f t="shared" si="0"/>
        <v>1.1898594821859878</v>
      </c>
      <c r="D28" s="232">
        <v>93.117973590000005</v>
      </c>
      <c r="E28" s="29">
        <f t="shared" si="1"/>
        <v>0.67712826733928844</v>
      </c>
      <c r="F28" s="232">
        <v>106.31262796999999</v>
      </c>
      <c r="G28" s="30">
        <f t="shared" si="4"/>
        <v>1.0595803536632085</v>
      </c>
      <c r="H28" s="29">
        <f t="shared" si="2"/>
        <v>14.169825514133571</v>
      </c>
      <c r="I28" s="29">
        <f t="shared" si="3"/>
        <v>4.5222871303606693</v>
      </c>
    </row>
    <row r="29" spans="1:9" x14ac:dyDescent="0.25">
      <c r="A29" s="25" t="s">
        <v>123</v>
      </c>
      <c r="B29" s="232">
        <v>146.39555996000001</v>
      </c>
      <c r="C29" s="29">
        <f t="shared" si="0"/>
        <v>1.7125672383624502</v>
      </c>
      <c r="D29" s="232">
        <v>105.25571868999999</v>
      </c>
      <c r="E29" s="29">
        <f t="shared" si="1"/>
        <v>0.76539060802505643</v>
      </c>
      <c r="F29" s="232">
        <v>103.01132283</v>
      </c>
      <c r="G29" s="30">
        <f t="shared" si="4"/>
        <v>1.0266774132074572</v>
      </c>
      <c r="H29" s="29">
        <f t="shared" si="2"/>
        <v>-2.1323267637459287</v>
      </c>
      <c r="I29" s="29">
        <f t="shared" si="3"/>
        <v>-29.634940528151255</v>
      </c>
    </row>
    <row r="30" spans="1:9" x14ac:dyDescent="0.25">
      <c r="A30" s="25" t="s">
        <v>211</v>
      </c>
      <c r="B30" s="232">
        <v>50.052565229999999</v>
      </c>
      <c r="C30" s="29">
        <f t="shared" si="0"/>
        <v>0.58552584130501295</v>
      </c>
      <c r="D30" s="232">
        <v>108.72896989</v>
      </c>
      <c r="E30" s="29">
        <f t="shared" si="1"/>
        <v>0.7906471345195577</v>
      </c>
      <c r="F30" s="232">
        <v>100.17511793999999</v>
      </c>
      <c r="G30" s="30">
        <f t="shared" si="4"/>
        <v>0.99840996240889768</v>
      </c>
      <c r="H30" s="29">
        <f t="shared" si="2"/>
        <v>-7.8671323370890551</v>
      </c>
      <c r="I30" s="29">
        <f t="shared" si="3"/>
        <v>100.13982795822432</v>
      </c>
    </row>
    <row r="31" spans="1:9" x14ac:dyDescent="0.25">
      <c r="A31" s="25" t="s">
        <v>216</v>
      </c>
      <c r="B31" s="232">
        <v>81.674558050000002</v>
      </c>
      <c r="C31" s="29">
        <f t="shared" si="0"/>
        <v>0.95544682067120057</v>
      </c>
      <c r="D31" s="232">
        <v>97.873129980000002</v>
      </c>
      <c r="E31" s="29">
        <f t="shared" si="1"/>
        <v>0.71170645545005096</v>
      </c>
      <c r="F31" s="232">
        <v>97.808208629999996</v>
      </c>
      <c r="G31" s="30">
        <f t="shared" si="4"/>
        <v>0.97481981463749434</v>
      </c>
      <c r="H31" s="29">
        <f t="shared" si="2"/>
        <v>-6.6332148581815797E-2</v>
      </c>
      <c r="I31" s="29">
        <f t="shared" si="3"/>
        <v>19.7535817336449</v>
      </c>
    </row>
    <row r="32" spans="1:9" x14ac:dyDescent="0.25">
      <c r="A32" s="25" t="s">
        <v>196</v>
      </c>
      <c r="B32" s="232">
        <v>74.062297639999997</v>
      </c>
      <c r="C32" s="29">
        <f t="shared" si="0"/>
        <v>0.86639693560903397</v>
      </c>
      <c r="D32" s="232">
        <v>79.678438599999993</v>
      </c>
      <c r="E32" s="29">
        <f t="shared" si="1"/>
        <v>0.57939966897337913</v>
      </c>
      <c r="F32" s="232">
        <v>97.632285049999993</v>
      </c>
      <c r="G32" s="30">
        <f t="shared" si="4"/>
        <v>0.97306644655062224</v>
      </c>
      <c r="H32" s="29">
        <f t="shared" si="2"/>
        <v>22.532879365434756</v>
      </c>
      <c r="I32" s="29">
        <f t="shared" si="3"/>
        <v>31.824542528464828</v>
      </c>
    </row>
    <row r="33" spans="1:9" x14ac:dyDescent="0.25">
      <c r="A33" s="25" t="s">
        <v>35</v>
      </c>
      <c r="B33" s="232">
        <v>92.974007420000007</v>
      </c>
      <c r="C33" s="29">
        <f t="shared" si="0"/>
        <v>1.0876302475994801</v>
      </c>
      <c r="D33" s="232">
        <v>88.06570542</v>
      </c>
      <c r="E33" s="29">
        <f t="shared" si="1"/>
        <v>0.6403895641631604</v>
      </c>
      <c r="F33" s="232">
        <v>93.647666470000004</v>
      </c>
      <c r="G33" s="30">
        <f t="shared" si="4"/>
        <v>0.93335316276837221</v>
      </c>
      <c r="H33" s="29">
        <f t="shared" si="2"/>
        <v>6.3384049709006574</v>
      </c>
      <c r="I33" s="29">
        <f t="shared" si="3"/>
        <v>0.72456707922334829</v>
      </c>
    </row>
    <row r="34" spans="1:9" x14ac:dyDescent="0.25">
      <c r="A34" s="25" t="s">
        <v>210</v>
      </c>
      <c r="B34" s="232">
        <v>46.93179258</v>
      </c>
      <c r="C34" s="29">
        <f t="shared" si="0"/>
        <v>0.54901836115856695</v>
      </c>
      <c r="D34" s="232">
        <v>32.992837940000001</v>
      </c>
      <c r="E34" s="29">
        <f t="shared" si="1"/>
        <v>0.23991483413592329</v>
      </c>
      <c r="F34" s="232">
        <v>92.301908069999996</v>
      </c>
      <c r="G34" s="30">
        <f t="shared" si="4"/>
        <v>0.91994046487307024</v>
      </c>
      <c r="H34" s="29">
        <f t="shared" si="2"/>
        <v>179.76346938647131</v>
      </c>
      <c r="I34" s="29">
        <f t="shared" si="3"/>
        <v>96.672453779944661</v>
      </c>
    </row>
    <row r="35" spans="1:9" x14ac:dyDescent="0.25">
      <c r="A35" s="25" t="s">
        <v>212</v>
      </c>
      <c r="B35" s="232">
        <v>45.373762049999996</v>
      </c>
      <c r="C35" s="29">
        <f t="shared" si="0"/>
        <v>0.53079217968984249</v>
      </c>
      <c r="D35" s="232">
        <v>49.091996530000003</v>
      </c>
      <c r="E35" s="29">
        <f t="shared" si="1"/>
        <v>0.35698348309155098</v>
      </c>
      <c r="F35" s="232">
        <v>80.074130249999996</v>
      </c>
      <c r="G35" s="30">
        <f t="shared" si="4"/>
        <v>0.79807052905804321</v>
      </c>
      <c r="H35" s="29">
        <f t="shared" si="2"/>
        <v>63.110355882688296</v>
      </c>
      <c r="I35" s="29">
        <f t="shared" si="3"/>
        <v>76.476727148526138</v>
      </c>
    </row>
    <row r="36" spans="1:9" x14ac:dyDescent="0.25">
      <c r="A36" s="25" t="s">
        <v>135</v>
      </c>
      <c r="B36" s="232">
        <v>59.875015939999997</v>
      </c>
      <c r="C36" s="29">
        <f t="shared" si="0"/>
        <v>0.7004310152800447</v>
      </c>
      <c r="D36" s="232">
        <v>79.979535549999994</v>
      </c>
      <c r="E36" s="29">
        <f t="shared" si="1"/>
        <v>0.58158916309781461</v>
      </c>
      <c r="F36" s="232">
        <v>78.610679000000005</v>
      </c>
      <c r="G36" s="30">
        <f t="shared" si="4"/>
        <v>0.78348482816198939</v>
      </c>
      <c r="H36" s="29">
        <f t="shared" si="2"/>
        <v>-1.7115085010017794</v>
      </c>
      <c r="I36" s="29">
        <f t="shared" si="3"/>
        <v>31.291286968131725</v>
      </c>
    </row>
    <row r="37" spans="1:9" x14ac:dyDescent="0.25">
      <c r="A37" s="25" t="s">
        <v>134</v>
      </c>
      <c r="B37" s="232">
        <v>86.082516749999996</v>
      </c>
      <c r="C37" s="29">
        <f t="shared" si="0"/>
        <v>1.00701208439735</v>
      </c>
      <c r="D37" s="232">
        <v>87.475038699999999</v>
      </c>
      <c r="E37" s="29">
        <f t="shared" si="1"/>
        <v>0.63609439839366455</v>
      </c>
      <c r="F37" s="232">
        <v>78.433804330000001</v>
      </c>
      <c r="G37" s="30">
        <f t="shared" si="4"/>
        <v>0.78172198089754652</v>
      </c>
      <c r="H37" s="29">
        <f t="shared" si="2"/>
        <v>-10.335787790854667</v>
      </c>
      <c r="I37" s="29">
        <f t="shared" si="3"/>
        <v>-8.8853262064970906</v>
      </c>
    </row>
    <row r="38" spans="1:9" x14ac:dyDescent="0.25">
      <c r="A38" s="25" t="s">
        <v>204</v>
      </c>
      <c r="B38" s="232">
        <v>82.544222739999995</v>
      </c>
      <c r="C38" s="29">
        <f t="shared" si="0"/>
        <v>0.96562034818024234</v>
      </c>
      <c r="D38" s="232">
        <v>67.269276219999995</v>
      </c>
      <c r="E38" s="29">
        <f t="shared" si="1"/>
        <v>0.48916365655221072</v>
      </c>
      <c r="F38" s="232">
        <v>76.458994750000002</v>
      </c>
      <c r="G38" s="30">
        <f t="shared" si="4"/>
        <v>0.76203975242526789</v>
      </c>
      <c r="H38" s="29">
        <f t="shared" si="2"/>
        <v>13.661093215787856</v>
      </c>
      <c r="I38" s="29">
        <f t="shared" si="3"/>
        <v>-7.3720822463461904</v>
      </c>
    </row>
    <row r="39" spans="1:9" x14ac:dyDescent="0.25">
      <c r="A39" s="25" t="s">
        <v>235</v>
      </c>
      <c r="B39" s="232">
        <v>69.645994170000009</v>
      </c>
      <c r="C39" s="29">
        <f t="shared" si="0"/>
        <v>0.81473405294063272</v>
      </c>
      <c r="D39" s="232">
        <v>53.822621040000001</v>
      </c>
      <c r="E39" s="29">
        <f t="shared" si="1"/>
        <v>0.39138328212490392</v>
      </c>
      <c r="F39" s="232">
        <v>74.650599700000001</v>
      </c>
      <c r="G39" s="30">
        <f t="shared" si="4"/>
        <v>0.74401611870244699</v>
      </c>
      <c r="H39" s="29">
        <f t="shared" si="2"/>
        <v>38.697444044059125</v>
      </c>
      <c r="I39" s="29">
        <f t="shared" si="3"/>
        <v>7.1857765685477526</v>
      </c>
    </row>
    <row r="40" spans="1:9" x14ac:dyDescent="0.25">
      <c r="A40" s="25" t="s">
        <v>183</v>
      </c>
      <c r="B40" s="232">
        <v>62.99730289</v>
      </c>
      <c r="C40" s="29">
        <f t="shared" si="0"/>
        <v>0.73695621003866729</v>
      </c>
      <c r="D40" s="232">
        <v>43.080846810000004</v>
      </c>
      <c r="E40" s="29">
        <f t="shared" si="1"/>
        <v>0.31327205727656998</v>
      </c>
      <c r="F40" s="232">
        <v>71.291474620000002</v>
      </c>
      <c r="G40" s="30">
        <f t="shared" si="4"/>
        <v>0.71053690735918373</v>
      </c>
      <c r="H40" s="29">
        <f t="shared" si="2"/>
        <v>65.48299278892469</v>
      </c>
      <c r="I40" s="29">
        <f t="shared" si="3"/>
        <v>13.165915601946487</v>
      </c>
    </row>
    <row r="41" spans="1:9" x14ac:dyDescent="0.25">
      <c r="A41" s="25" t="s">
        <v>229</v>
      </c>
      <c r="B41" s="232">
        <v>54.251920320000004</v>
      </c>
      <c r="C41" s="29">
        <f t="shared" si="0"/>
        <v>0.63465081443500149</v>
      </c>
      <c r="D41" s="232">
        <v>32.510457680000002</v>
      </c>
      <c r="E41" s="29">
        <f t="shared" si="1"/>
        <v>0.23640709769085583</v>
      </c>
      <c r="F41" s="232">
        <v>69.734565119999999</v>
      </c>
      <c r="G41" s="30">
        <f t="shared" si="4"/>
        <v>0.6950197411473098</v>
      </c>
      <c r="H41" s="29">
        <f t="shared" si="2"/>
        <v>114.49887235177184</v>
      </c>
      <c r="I41" s="29">
        <f t="shared" si="3"/>
        <v>28.538427227417994</v>
      </c>
    </row>
    <row r="42" spans="1:9" x14ac:dyDescent="0.25">
      <c r="A42" s="25" t="s">
        <v>200</v>
      </c>
      <c r="B42" s="232">
        <v>28.092262089999998</v>
      </c>
      <c r="C42" s="29">
        <f t="shared" si="0"/>
        <v>0.32862941826904191</v>
      </c>
      <c r="D42" s="232">
        <v>61.422881189999998</v>
      </c>
      <c r="E42" s="29">
        <f t="shared" si="1"/>
        <v>0.44665028148376895</v>
      </c>
      <c r="F42" s="232">
        <v>67.311463829999994</v>
      </c>
      <c r="G42" s="30">
        <f t="shared" si="4"/>
        <v>0.6708695477898049</v>
      </c>
      <c r="H42" s="29">
        <f t="shared" si="2"/>
        <v>9.586952819397677</v>
      </c>
      <c r="I42" s="29">
        <f t="shared" si="3"/>
        <v>139.60855702667266</v>
      </c>
    </row>
    <row r="43" spans="1:9" x14ac:dyDescent="0.25">
      <c r="A43" s="25" t="s">
        <v>242</v>
      </c>
      <c r="B43" s="232">
        <v>45.822663159999998</v>
      </c>
      <c r="C43" s="29">
        <f t="shared" si="0"/>
        <v>0.53604352293044755</v>
      </c>
      <c r="D43" s="232">
        <v>67.341254280000001</v>
      </c>
      <c r="E43" s="29">
        <f t="shared" si="1"/>
        <v>0.4896870611880208</v>
      </c>
      <c r="F43" s="232">
        <v>65.910368030000001</v>
      </c>
      <c r="G43" s="30">
        <f t="shared" si="4"/>
        <v>0.65690532160494419</v>
      </c>
      <c r="H43" s="29">
        <f t="shared" si="2"/>
        <v>-2.1248286288973461</v>
      </c>
      <c r="I43" s="29">
        <f t="shared" si="3"/>
        <v>43.837925351172458</v>
      </c>
    </row>
    <row r="44" spans="1:9" x14ac:dyDescent="0.25">
      <c r="A44" s="25" t="s">
        <v>240</v>
      </c>
      <c r="B44" s="232">
        <v>63.505139579999998</v>
      </c>
      <c r="C44" s="29">
        <f t="shared" si="0"/>
        <v>0.7428969945677204</v>
      </c>
      <c r="D44" s="232">
        <v>56.496476020000003</v>
      </c>
      <c r="E44" s="29">
        <f t="shared" si="1"/>
        <v>0.4108268193918958</v>
      </c>
      <c r="F44" s="232">
        <v>63.685583139999999</v>
      </c>
      <c r="G44" s="30">
        <f t="shared" si="4"/>
        <v>0.63473167764953398</v>
      </c>
      <c r="H44" s="29">
        <f t="shared" si="2"/>
        <v>12.724877065704089</v>
      </c>
      <c r="I44" s="29">
        <f t="shared" si="3"/>
        <v>0.284140088807594</v>
      </c>
    </row>
    <row r="45" spans="1:9" x14ac:dyDescent="0.25">
      <c r="A45" s="25" t="s">
        <v>88</v>
      </c>
      <c r="B45" s="232">
        <v>36.589815059999999</v>
      </c>
      <c r="C45" s="29">
        <f t="shared" si="0"/>
        <v>0.42803564907718789</v>
      </c>
      <c r="D45" s="232">
        <v>50.020605279999998</v>
      </c>
      <c r="E45" s="29">
        <f t="shared" si="1"/>
        <v>0.3637360702633054</v>
      </c>
      <c r="F45" s="232">
        <v>63.573343530000002</v>
      </c>
      <c r="G45" s="30">
        <f t="shared" si="4"/>
        <v>0.63361302516271578</v>
      </c>
      <c r="H45" s="29">
        <f t="shared" si="2"/>
        <v>27.094310782798271</v>
      </c>
      <c r="I45" s="29">
        <f t="shared" si="3"/>
        <v>73.746009444847971</v>
      </c>
    </row>
    <row r="46" spans="1:9" x14ac:dyDescent="0.25">
      <c r="A46" s="25" t="s">
        <v>194</v>
      </c>
      <c r="B46" s="232">
        <v>43.266234689999997</v>
      </c>
      <c r="C46" s="29">
        <f t="shared" si="0"/>
        <v>0.50613786427430207</v>
      </c>
      <c r="D46" s="232">
        <v>46.707043970000001</v>
      </c>
      <c r="E46" s="29">
        <f t="shared" si="1"/>
        <v>0.33964076468414967</v>
      </c>
      <c r="F46" s="232">
        <v>63.488284799999995</v>
      </c>
      <c r="G46" s="30">
        <f t="shared" si="4"/>
        <v>0.63276527489130896</v>
      </c>
      <c r="H46" s="29">
        <f t="shared" si="2"/>
        <v>35.928715250698829</v>
      </c>
      <c r="I46" s="29">
        <f t="shared" si="3"/>
        <v>46.738641009299251</v>
      </c>
    </row>
    <row r="47" spans="1:9" x14ac:dyDescent="0.25">
      <c r="A47" s="25" t="s">
        <v>197</v>
      </c>
      <c r="B47" s="232">
        <v>28.056086280000002</v>
      </c>
      <c r="C47" s="29">
        <f t="shared" si="0"/>
        <v>0.32820622574158992</v>
      </c>
      <c r="D47" s="232">
        <v>87.433141129999996</v>
      </c>
      <c r="E47" s="29">
        <f t="shared" si="1"/>
        <v>0.63578973079957857</v>
      </c>
      <c r="F47" s="232">
        <v>61.063803069999999</v>
      </c>
      <c r="G47" s="30">
        <f t="shared" si="4"/>
        <v>0.60860132317667059</v>
      </c>
      <c r="H47" s="29">
        <f t="shared" si="2"/>
        <v>-30.159431217040154</v>
      </c>
      <c r="I47" s="29">
        <f t="shared" si="3"/>
        <v>117.64904220988872</v>
      </c>
    </row>
    <row r="48" spans="1:9" x14ac:dyDescent="0.25">
      <c r="A48" s="25" t="s">
        <v>195</v>
      </c>
      <c r="B48" s="232">
        <v>44.758730369999995</v>
      </c>
      <c r="C48" s="29">
        <f t="shared" si="0"/>
        <v>0.5235974047526053</v>
      </c>
      <c r="D48" s="232">
        <v>60.106543799999997</v>
      </c>
      <c r="E48" s="29">
        <f t="shared" si="1"/>
        <v>0.43707823838874671</v>
      </c>
      <c r="F48" s="232">
        <v>60.332401270000005</v>
      </c>
      <c r="G48" s="30">
        <f t="shared" si="4"/>
        <v>0.60131170017786195</v>
      </c>
      <c r="H48" s="29">
        <f t="shared" si="2"/>
        <v>0.37576186505006159</v>
      </c>
      <c r="I48" s="29">
        <f t="shared" si="3"/>
        <v>34.794711045777184</v>
      </c>
    </row>
    <row r="49" spans="1:9" x14ac:dyDescent="0.25">
      <c r="A49" s="25" t="s">
        <v>104</v>
      </c>
      <c r="B49" s="232">
        <v>52.373386979999999</v>
      </c>
      <c r="C49" s="29">
        <f t="shared" si="0"/>
        <v>0.61267532108578637</v>
      </c>
      <c r="D49" s="232">
        <v>45.128343200000003</v>
      </c>
      <c r="E49" s="29">
        <f t="shared" si="1"/>
        <v>0.32816088732186893</v>
      </c>
      <c r="F49" s="232">
        <v>58.089473210000001</v>
      </c>
      <c r="G49" s="30">
        <f t="shared" si="4"/>
        <v>0.57895722966541663</v>
      </c>
      <c r="H49" s="29">
        <f t="shared" si="2"/>
        <v>28.720597945638726</v>
      </c>
      <c r="I49" s="29">
        <f t="shared" si="3"/>
        <v>10.914104585565232</v>
      </c>
    </row>
    <row r="50" spans="1:9" x14ac:dyDescent="0.25">
      <c r="A50" s="25" t="s">
        <v>214</v>
      </c>
      <c r="B50" s="232">
        <v>50.408862890000002</v>
      </c>
      <c r="C50" s="29">
        <f t="shared" si="0"/>
        <v>0.58969388915966059</v>
      </c>
      <c r="D50" s="232">
        <v>50.966166189999996</v>
      </c>
      <c r="E50" s="29">
        <f t="shared" si="1"/>
        <v>0.37061192887542643</v>
      </c>
      <c r="F50" s="232">
        <v>57.259692790000003</v>
      </c>
      <c r="G50" s="30">
        <f t="shared" si="4"/>
        <v>0.57068710176363524</v>
      </c>
      <c r="H50" s="29">
        <f t="shared" si="2"/>
        <v>12.348440289854201</v>
      </c>
      <c r="I50" s="29">
        <f t="shared" si="3"/>
        <v>13.59052656067561</v>
      </c>
    </row>
    <row r="51" spans="1:9" x14ac:dyDescent="0.25">
      <c r="A51" s="25" t="s">
        <v>168</v>
      </c>
      <c r="B51" s="232">
        <v>55.371949579999999</v>
      </c>
      <c r="C51" s="29">
        <f t="shared" si="0"/>
        <v>0.64775316137234995</v>
      </c>
      <c r="D51" s="232">
        <v>51.939432889999999</v>
      </c>
      <c r="E51" s="29">
        <f t="shared" si="1"/>
        <v>0.37768925636465783</v>
      </c>
      <c r="F51" s="232">
        <v>56.53561552</v>
      </c>
      <c r="G51" s="30">
        <f t="shared" si="4"/>
        <v>0.56347047976419973</v>
      </c>
      <c r="H51" s="29">
        <f t="shared" si="2"/>
        <v>8.8491197809841928</v>
      </c>
      <c r="I51" s="29">
        <f t="shared" si="3"/>
        <v>2.1015441009870184</v>
      </c>
    </row>
    <row r="52" spans="1:9" x14ac:dyDescent="0.25">
      <c r="A52" s="25" t="s">
        <v>143</v>
      </c>
      <c r="B52" s="232">
        <v>47.063713820000004</v>
      </c>
      <c r="C52" s="29">
        <f t="shared" si="0"/>
        <v>0.55056160464033566</v>
      </c>
      <c r="D52" s="232">
        <v>32.647011599999999</v>
      </c>
      <c r="E52" s="29">
        <f t="shared" si="1"/>
        <v>0.23740008020199924</v>
      </c>
      <c r="F52" s="232">
        <v>56.140378069999997</v>
      </c>
      <c r="G52" s="30">
        <f t="shared" si="4"/>
        <v>0.55953128791983942</v>
      </c>
      <c r="H52" s="29">
        <f t="shared" si="2"/>
        <v>71.96176715298499</v>
      </c>
      <c r="I52" s="29">
        <f t="shared" si="3"/>
        <v>19.285907365310418</v>
      </c>
    </row>
    <row r="53" spans="1:9" x14ac:dyDescent="0.25">
      <c r="A53" s="25" t="s">
        <v>149</v>
      </c>
      <c r="B53" s="232">
        <v>30.21830263</v>
      </c>
      <c r="C53" s="29">
        <f t="shared" si="0"/>
        <v>0.35350030490815343</v>
      </c>
      <c r="D53" s="232">
        <v>51.45106955</v>
      </c>
      <c r="E53" s="29">
        <f t="shared" si="1"/>
        <v>0.37413801260905122</v>
      </c>
      <c r="F53" s="232">
        <v>53.292182149999995</v>
      </c>
      <c r="G53" s="30">
        <f t="shared" si="4"/>
        <v>0.53114432676723455</v>
      </c>
      <c r="H53" s="29">
        <f t="shared" si="2"/>
        <v>3.5783757579826547</v>
      </c>
      <c r="I53" s="29">
        <f t="shared" si="3"/>
        <v>76.357298431093227</v>
      </c>
    </row>
    <row r="54" spans="1:9" x14ac:dyDescent="0.25">
      <c r="A54" s="25" t="s">
        <v>170</v>
      </c>
      <c r="B54" s="232">
        <v>25.598323829999998</v>
      </c>
      <c r="C54" s="29">
        <f t="shared" si="0"/>
        <v>0.29945478373954088</v>
      </c>
      <c r="D54" s="232">
        <v>58.975223139999997</v>
      </c>
      <c r="E54" s="29">
        <f t="shared" si="1"/>
        <v>0.42885158601673667</v>
      </c>
      <c r="F54" s="232">
        <v>51.88189199</v>
      </c>
      <c r="G54" s="30">
        <f t="shared" si="4"/>
        <v>0.5170884636488644</v>
      </c>
      <c r="H54" s="29">
        <f t="shared" si="2"/>
        <v>-12.027646140755232</v>
      </c>
      <c r="I54" s="29">
        <f t="shared" si="3"/>
        <v>102.67691093585172</v>
      </c>
    </row>
    <row r="55" spans="1:9" x14ac:dyDescent="0.25">
      <c r="A55" s="25" t="s">
        <v>39</v>
      </c>
      <c r="B55" s="232">
        <v>45.863669049999999</v>
      </c>
      <c r="C55" s="29">
        <f t="shared" si="0"/>
        <v>0.53652321878879927</v>
      </c>
      <c r="D55" s="232">
        <v>28.155763820000001</v>
      </c>
      <c r="E55" s="29">
        <f t="shared" si="1"/>
        <v>0.20474096284563295</v>
      </c>
      <c r="F55" s="232">
        <v>50.707552240000005</v>
      </c>
      <c r="G55" s="30">
        <f t="shared" si="4"/>
        <v>0.50538423479679528</v>
      </c>
      <c r="H55" s="29">
        <f t="shared" si="2"/>
        <v>80.096525046074944</v>
      </c>
      <c r="I55" s="29">
        <f t="shared" si="3"/>
        <v>10.561482084477959</v>
      </c>
    </row>
    <row r="56" spans="1:9" x14ac:dyDescent="0.25">
      <c r="A56" s="25" t="s">
        <v>224</v>
      </c>
      <c r="B56" s="232">
        <v>102.3224034</v>
      </c>
      <c r="C56" s="29">
        <f t="shared" si="0"/>
        <v>1.1969898257927094</v>
      </c>
      <c r="D56" s="232">
        <v>21.283924969999998</v>
      </c>
      <c r="E56" s="29">
        <f t="shared" si="1"/>
        <v>0.15477084263636962</v>
      </c>
      <c r="F56" s="232">
        <v>50.497820189999999</v>
      </c>
      <c r="G56" s="30">
        <f t="shared" si="4"/>
        <v>0.50329390964956799</v>
      </c>
      <c r="H56" s="29">
        <f t="shared" si="2"/>
        <v>137.25802576910704</v>
      </c>
      <c r="I56" s="29">
        <f t="shared" si="3"/>
        <v>-50.648324792965141</v>
      </c>
    </row>
    <row r="57" spans="1:9" x14ac:dyDescent="0.25">
      <c r="A57" s="25" t="s">
        <v>238</v>
      </c>
      <c r="B57" s="232">
        <v>56.3251189</v>
      </c>
      <c r="C57" s="29">
        <f t="shared" si="0"/>
        <v>0.6589035442834863</v>
      </c>
      <c r="D57" s="232">
        <v>29.939366120000003</v>
      </c>
      <c r="E57" s="29">
        <f t="shared" si="1"/>
        <v>0.21771082772197806</v>
      </c>
      <c r="F57" s="232">
        <v>48.862949990000004</v>
      </c>
      <c r="G57" s="30">
        <f t="shared" si="4"/>
        <v>0.48699973672028757</v>
      </c>
      <c r="H57" s="29">
        <f t="shared" si="2"/>
        <v>63.206361130534169</v>
      </c>
      <c r="I57" s="29">
        <f t="shared" si="3"/>
        <v>-13.248385544020568</v>
      </c>
    </row>
    <row r="58" spans="1:9" x14ac:dyDescent="0.25">
      <c r="A58" s="25" t="s">
        <v>9</v>
      </c>
      <c r="B58" s="232">
        <v>58.687412969999997</v>
      </c>
      <c r="C58" s="29">
        <f t="shared" si="0"/>
        <v>0.68653817632263614</v>
      </c>
      <c r="D58" s="232">
        <v>28.07586195</v>
      </c>
      <c r="E58" s="29">
        <f t="shared" si="1"/>
        <v>0.20415993844503239</v>
      </c>
      <c r="F58" s="232">
        <v>47.748404030000003</v>
      </c>
      <c r="G58" s="30">
        <f t="shared" si="4"/>
        <v>0.47589145142040817</v>
      </c>
      <c r="H58" s="29">
        <f t="shared" si="2"/>
        <v>70.06923639614206</v>
      </c>
      <c r="I58" s="29">
        <f t="shared" si="3"/>
        <v>-18.639446495267787</v>
      </c>
    </row>
    <row r="59" spans="1:9" x14ac:dyDescent="0.25">
      <c r="A59" s="25" t="s">
        <v>201</v>
      </c>
      <c r="B59" s="232">
        <v>22.955582710000002</v>
      </c>
      <c r="C59" s="29">
        <f t="shared" si="0"/>
        <v>0.26853942084997035</v>
      </c>
      <c r="D59" s="232">
        <v>32.171637820000001</v>
      </c>
      <c r="E59" s="29">
        <f t="shared" si="1"/>
        <v>0.23394329295051533</v>
      </c>
      <c r="F59" s="232">
        <v>47.487952674999995</v>
      </c>
      <c r="G59" s="30">
        <f t="shared" si="4"/>
        <v>0.47329562490278271</v>
      </c>
      <c r="H59" s="29">
        <f t="shared" si="2"/>
        <v>47.608129062917556</v>
      </c>
      <c r="I59" s="29">
        <f t="shared" si="3"/>
        <v>106.86886181422483</v>
      </c>
    </row>
    <row r="60" spans="1:9" x14ac:dyDescent="0.25">
      <c r="A60" s="25" t="s">
        <v>36</v>
      </c>
      <c r="B60" s="232">
        <v>30.908907109999998</v>
      </c>
      <c r="C60" s="29">
        <f t="shared" si="0"/>
        <v>0.36157914696755389</v>
      </c>
      <c r="D60" s="232">
        <v>61.924455700000003</v>
      </c>
      <c r="E60" s="29">
        <f t="shared" si="1"/>
        <v>0.45029759323040613</v>
      </c>
      <c r="F60" s="232">
        <v>46.434059820000002</v>
      </c>
      <c r="G60" s="30">
        <f t="shared" si="4"/>
        <v>0.46279184764370557</v>
      </c>
      <c r="H60" s="29">
        <f t="shared" si="2"/>
        <v>-25.014989158798528</v>
      </c>
      <c r="I60" s="29">
        <f t="shared" si="3"/>
        <v>50.228733920446935</v>
      </c>
    </row>
    <row r="61" spans="1:9" x14ac:dyDescent="0.25">
      <c r="A61" s="25" t="s">
        <v>114</v>
      </c>
      <c r="B61" s="232">
        <v>35.563838689999997</v>
      </c>
      <c r="C61" s="29">
        <f t="shared" si="0"/>
        <v>0.41603355339152559</v>
      </c>
      <c r="D61" s="232">
        <v>20.001597850000003</v>
      </c>
      <c r="E61" s="29">
        <f t="shared" si="1"/>
        <v>0.14544611286131121</v>
      </c>
      <c r="F61" s="232">
        <v>45.954350499999997</v>
      </c>
      <c r="G61" s="30">
        <f t="shared" si="4"/>
        <v>0.45801075455394974</v>
      </c>
      <c r="H61" s="29">
        <f t="shared" si="2"/>
        <v>129.75339692673597</v>
      </c>
      <c r="I61" s="29">
        <f t="shared" si="3"/>
        <v>29.216508095684436</v>
      </c>
    </row>
    <row r="62" spans="1:9" x14ac:dyDescent="0.25">
      <c r="A62" s="25" t="s">
        <v>213</v>
      </c>
      <c r="B62" s="232">
        <v>6.3431952200000001</v>
      </c>
      <c r="C62" s="29">
        <f t="shared" si="0"/>
        <v>7.4204083260977702E-2</v>
      </c>
      <c r="D62" s="232">
        <v>8.7535325000000004</v>
      </c>
      <c r="E62" s="29">
        <f t="shared" si="1"/>
        <v>6.3653278376965036E-2</v>
      </c>
      <c r="F62" s="232">
        <v>44.069976479999994</v>
      </c>
      <c r="G62" s="30">
        <f t="shared" si="4"/>
        <v>0.43922986531557257</v>
      </c>
      <c r="H62" s="29">
        <f t="shared" si="2"/>
        <v>403.45362263748939</v>
      </c>
      <c r="I62" s="29">
        <f t="shared" si="3"/>
        <v>594.75989547110282</v>
      </c>
    </row>
    <row r="63" spans="1:9" x14ac:dyDescent="0.25">
      <c r="A63" s="25" t="s">
        <v>256</v>
      </c>
      <c r="B63" s="232">
        <v>34.940974840000003</v>
      </c>
      <c r="C63" s="29">
        <f t="shared" si="0"/>
        <v>0.4087471560188064</v>
      </c>
      <c r="D63" s="232">
        <v>38.527387650000001</v>
      </c>
      <c r="E63" s="29">
        <f t="shared" si="1"/>
        <v>0.2801605558924577</v>
      </c>
      <c r="F63" s="232">
        <v>42.685090760000001</v>
      </c>
      <c r="G63" s="30">
        <f t="shared" si="4"/>
        <v>0.42542719926356981</v>
      </c>
      <c r="H63" s="29">
        <f t="shared" si="2"/>
        <v>10.791552097355872</v>
      </c>
      <c r="I63" s="29">
        <f t="shared" si="3"/>
        <v>22.163422616173346</v>
      </c>
    </row>
    <row r="64" spans="1:9" x14ac:dyDescent="0.25">
      <c r="A64" s="25" t="s">
        <v>203</v>
      </c>
      <c r="B64" s="232">
        <v>67.483756470000003</v>
      </c>
      <c r="C64" s="29">
        <f t="shared" si="0"/>
        <v>0.78943972401710538</v>
      </c>
      <c r="D64" s="232">
        <v>41.254968959999999</v>
      </c>
      <c r="E64" s="29">
        <f t="shared" si="1"/>
        <v>0.29999477623964177</v>
      </c>
      <c r="F64" s="232">
        <v>42.274023240000005</v>
      </c>
      <c r="G64" s="30">
        <f t="shared" si="4"/>
        <v>0.4213302347115887</v>
      </c>
      <c r="H64" s="29">
        <f t="shared" si="2"/>
        <v>2.4701370663690492</v>
      </c>
      <c r="I64" s="29">
        <f t="shared" si="3"/>
        <v>-37.356742642515783</v>
      </c>
    </row>
    <row r="65" spans="1:9" x14ac:dyDescent="0.25">
      <c r="A65" s="25" t="s">
        <v>21</v>
      </c>
      <c r="B65" s="232">
        <v>35.284884679999998</v>
      </c>
      <c r="C65" s="29">
        <f t="shared" si="0"/>
        <v>0.41277028844915731</v>
      </c>
      <c r="D65" s="232">
        <v>37.982749869999999</v>
      </c>
      <c r="E65" s="29">
        <f t="shared" si="1"/>
        <v>0.27620009990226718</v>
      </c>
      <c r="F65" s="232">
        <v>40.971733869999994</v>
      </c>
      <c r="G65" s="30">
        <f t="shared" si="4"/>
        <v>0.40835077726062774</v>
      </c>
      <c r="H65" s="29">
        <f t="shared" si="2"/>
        <v>7.8693196522898079</v>
      </c>
      <c r="I65" s="29">
        <f t="shared" si="3"/>
        <v>16.116955579065252</v>
      </c>
    </row>
    <row r="66" spans="1:9" x14ac:dyDescent="0.25">
      <c r="A66" s="25" t="s">
        <v>2</v>
      </c>
      <c r="B66" s="232">
        <v>74.551414400000013</v>
      </c>
      <c r="C66" s="29">
        <f t="shared" si="0"/>
        <v>0.87211873030785469</v>
      </c>
      <c r="D66" s="232">
        <v>43.760956780000001</v>
      </c>
      <c r="E66" s="29">
        <f t="shared" si="1"/>
        <v>0.31821762973515844</v>
      </c>
      <c r="F66" s="232">
        <v>40.575993109999999</v>
      </c>
      <c r="G66" s="30">
        <f t="shared" si="4"/>
        <v>0.40440656910354911</v>
      </c>
      <c r="H66" s="29">
        <f t="shared" si="2"/>
        <v>-7.2780942290905815</v>
      </c>
      <c r="I66" s="29">
        <f t="shared" si="3"/>
        <v>-45.573141118030904</v>
      </c>
    </row>
    <row r="67" spans="1:9" x14ac:dyDescent="0.25">
      <c r="A67" s="25" t="s">
        <v>98</v>
      </c>
      <c r="B67" s="232">
        <v>25.413793690000002</v>
      </c>
      <c r="C67" s="29">
        <f t="shared" si="0"/>
        <v>0.29729610985393412</v>
      </c>
      <c r="D67" s="232">
        <v>56.742038469999997</v>
      </c>
      <c r="E67" s="29">
        <f t="shared" si="1"/>
        <v>0.41261248192171213</v>
      </c>
      <c r="F67" s="232">
        <v>40.158905840000003</v>
      </c>
      <c r="G67" s="30">
        <f t="shared" si="4"/>
        <v>0.40024960783287361</v>
      </c>
      <c r="H67" s="29">
        <f t="shared" si="2"/>
        <v>-29.225479163508794</v>
      </c>
      <c r="I67" s="29">
        <f t="shared" si="3"/>
        <v>58.020114312181612</v>
      </c>
    </row>
    <row r="68" spans="1:9" x14ac:dyDescent="0.25">
      <c r="A68" s="25" t="s">
        <v>178</v>
      </c>
      <c r="B68" s="232">
        <v>56.016123049999997</v>
      </c>
      <c r="C68" s="29">
        <f t="shared" ref="C68:C131" si="5">(B68/$B$267)*100</f>
        <v>0.65528884333460125</v>
      </c>
      <c r="D68" s="232">
        <v>47.525452139999999</v>
      </c>
      <c r="E68" s="29">
        <f t="shared" ref="E68:E131" si="6">(D68/$D$267)*100</f>
        <v>0.34559200357781833</v>
      </c>
      <c r="F68" s="232">
        <v>38.389388400000001</v>
      </c>
      <c r="G68" s="30">
        <f t="shared" ref="G68:G131" si="7">(F68/$F$267)*100</f>
        <v>0.38261345349552156</v>
      </c>
      <c r="H68" s="29">
        <f t="shared" si="2"/>
        <v>-19.223517775458653</v>
      </c>
      <c r="I68" s="29">
        <f t="shared" si="3"/>
        <v>-31.467252087879004</v>
      </c>
    </row>
    <row r="69" spans="1:9" x14ac:dyDescent="0.25">
      <c r="A69" s="25" t="s">
        <v>25</v>
      </c>
      <c r="B69" s="232">
        <v>24.852000799999999</v>
      </c>
      <c r="C69" s="29">
        <f t="shared" si="5"/>
        <v>0.29072413391134516</v>
      </c>
      <c r="D69" s="232">
        <v>30.302713899999997</v>
      </c>
      <c r="E69" s="29">
        <f t="shared" si="6"/>
        <v>0.22035299274369835</v>
      </c>
      <c r="F69" s="232">
        <v>37.445409079999997</v>
      </c>
      <c r="G69" s="30">
        <f t="shared" si="7"/>
        <v>0.37320514555661322</v>
      </c>
      <c r="H69" s="29">
        <f t="shared" ref="H69:H132" si="8">((F69/D69)-1)*100</f>
        <v>23.571140207346254</v>
      </c>
      <c r="I69" s="29">
        <f t="shared" ref="I69:I132" si="9">((F69/B69)-1)*100</f>
        <v>50.673619324847266</v>
      </c>
    </row>
    <row r="70" spans="1:9" x14ac:dyDescent="0.25">
      <c r="A70" s="25" t="s">
        <v>180</v>
      </c>
      <c r="B70" s="232">
        <v>17.630292050000001</v>
      </c>
      <c r="C70" s="29">
        <f t="shared" si="5"/>
        <v>0.20624300747810712</v>
      </c>
      <c r="D70" s="232">
        <v>14.5513505</v>
      </c>
      <c r="E70" s="29">
        <f t="shared" si="6"/>
        <v>0.10581341465714436</v>
      </c>
      <c r="F70" s="232">
        <v>37.398995399999997</v>
      </c>
      <c r="G70" s="30">
        <f t="shared" si="7"/>
        <v>0.37274255682742585</v>
      </c>
      <c r="H70" s="29">
        <f t="shared" si="8"/>
        <v>157.01391358829545</v>
      </c>
      <c r="I70" s="29">
        <f t="shared" si="9"/>
        <v>112.12918818324394</v>
      </c>
    </row>
    <row r="71" spans="1:9" x14ac:dyDescent="0.25">
      <c r="A71" s="25" t="s">
        <v>5</v>
      </c>
      <c r="B71" s="232">
        <v>40.115585709999998</v>
      </c>
      <c r="C71" s="29">
        <f t="shared" si="5"/>
        <v>0.46928088429347237</v>
      </c>
      <c r="D71" s="232">
        <v>51.167830240000001</v>
      </c>
      <c r="E71" s="29">
        <f t="shared" si="6"/>
        <v>0.37207837432625174</v>
      </c>
      <c r="F71" s="232">
        <v>37.280550170000005</v>
      </c>
      <c r="G71" s="30">
        <f t="shared" si="7"/>
        <v>0.37156205512137708</v>
      </c>
      <c r="H71" s="29">
        <f t="shared" si="8"/>
        <v>-27.14064677916269</v>
      </c>
      <c r="I71" s="29">
        <f t="shared" si="9"/>
        <v>-7.0671672613601526</v>
      </c>
    </row>
    <row r="72" spans="1:9" x14ac:dyDescent="0.25">
      <c r="A72" s="25" t="s">
        <v>130</v>
      </c>
      <c r="B72" s="232">
        <v>22.601082559999998</v>
      </c>
      <c r="C72" s="29">
        <f t="shared" si="5"/>
        <v>0.26439240065994229</v>
      </c>
      <c r="D72" s="232">
        <v>28.720028620000001</v>
      </c>
      <c r="E72" s="29">
        <f t="shared" si="6"/>
        <v>0.20884414112168581</v>
      </c>
      <c r="F72" s="232">
        <v>36.120803259999995</v>
      </c>
      <c r="G72" s="30">
        <f t="shared" si="7"/>
        <v>0.36000326794320303</v>
      </c>
      <c r="H72" s="29">
        <f t="shared" si="8"/>
        <v>25.768688248612182</v>
      </c>
      <c r="I72" s="29">
        <f t="shared" si="9"/>
        <v>59.818907630236986</v>
      </c>
    </row>
    <row r="73" spans="1:9" x14ac:dyDescent="0.25">
      <c r="A73" s="25" t="s">
        <v>172</v>
      </c>
      <c r="B73" s="232">
        <v>34.5774835</v>
      </c>
      <c r="C73" s="29">
        <f t="shared" si="5"/>
        <v>0.40449495492416554</v>
      </c>
      <c r="D73" s="232">
        <v>44.610984850000001</v>
      </c>
      <c r="E73" s="29">
        <f t="shared" si="6"/>
        <v>0.32439879983625125</v>
      </c>
      <c r="F73" s="232">
        <v>35.162902680000002</v>
      </c>
      <c r="G73" s="30">
        <f t="shared" si="7"/>
        <v>0.35045621173068048</v>
      </c>
      <c r="H73" s="29">
        <f t="shared" si="8"/>
        <v>-21.178824457178514</v>
      </c>
      <c r="I73" s="29">
        <f t="shared" si="9"/>
        <v>1.6930647367672247</v>
      </c>
    </row>
    <row r="74" spans="1:9" x14ac:dyDescent="0.25">
      <c r="A74" s="25" t="s">
        <v>99</v>
      </c>
      <c r="B74" s="232">
        <v>33.507965429999999</v>
      </c>
      <c r="C74" s="29">
        <f t="shared" si="5"/>
        <v>0.39198349892086121</v>
      </c>
      <c r="D74" s="232">
        <v>36.219982829999999</v>
      </c>
      <c r="E74" s="29">
        <f t="shared" si="6"/>
        <v>0.26338174330042002</v>
      </c>
      <c r="F74" s="232">
        <v>34.937769229999994</v>
      </c>
      <c r="G74" s="30">
        <f t="shared" si="7"/>
        <v>0.34821238627807538</v>
      </c>
      <c r="H74" s="29">
        <f t="shared" si="8"/>
        <v>-3.540072357345192</v>
      </c>
      <c r="I74" s="29">
        <f t="shared" si="9"/>
        <v>4.2670564495684848</v>
      </c>
    </row>
    <row r="75" spans="1:9" x14ac:dyDescent="0.25">
      <c r="A75" s="25" t="s">
        <v>27</v>
      </c>
      <c r="B75" s="232">
        <v>28.252819890000001</v>
      </c>
      <c r="C75" s="29">
        <f t="shared" si="5"/>
        <v>0.33050765848492475</v>
      </c>
      <c r="D75" s="232">
        <v>22.482645269999999</v>
      </c>
      <c r="E75" s="29">
        <f t="shared" si="6"/>
        <v>0.16348760663444914</v>
      </c>
      <c r="F75" s="232">
        <v>34.588561579999997</v>
      </c>
      <c r="G75" s="30">
        <f t="shared" si="7"/>
        <v>0.34473195716674432</v>
      </c>
      <c r="H75" s="29">
        <f t="shared" si="8"/>
        <v>53.845604752540744</v>
      </c>
      <c r="I75" s="29">
        <f t="shared" si="9"/>
        <v>22.425165752189269</v>
      </c>
    </row>
    <row r="76" spans="1:9" x14ac:dyDescent="0.25">
      <c r="A76" s="25" t="s">
        <v>231</v>
      </c>
      <c r="B76" s="232">
        <v>34.34566521</v>
      </c>
      <c r="C76" s="29">
        <f t="shared" si="5"/>
        <v>0.40178309393046002</v>
      </c>
      <c r="D76" s="232">
        <v>25.648225069999999</v>
      </c>
      <c r="E76" s="29">
        <f t="shared" si="6"/>
        <v>0.18650683141414778</v>
      </c>
      <c r="F76" s="232">
        <v>33.105967390000004</v>
      </c>
      <c r="G76" s="30">
        <f t="shared" si="7"/>
        <v>0.32995546535974557</v>
      </c>
      <c r="H76" s="29">
        <f t="shared" si="8"/>
        <v>29.07703086527853</v>
      </c>
      <c r="I76" s="29">
        <f t="shared" si="9"/>
        <v>-3.6094738955268491</v>
      </c>
    </row>
    <row r="77" spans="1:9" x14ac:dyDescent="0.25">
      <c r="A77" s="25" t="s">
        <v>116</v>
      </c>
      <c r="B77" s="232">
        <v>17.79196803</v>
      </c>
      <c r="C77" s="29">
        <f t="shared" si="5"/>
        <v>0.20813432840787982</v>
      </c>
      <c r="D77" s="232">
        <v>19.832533179999999</v>
      </c>
      <c r="E77" s="29">
        <f t="shared" si="6"/>
        <v>0.14421672112680634</v>
      </c>
      <c r="F77" s="232">
        <v>32.209692690000004</v>
      </c>
      <c r="G77" s="30">
        <f t="shared" si="7"/>
        <v>0.32102261249231984</v>
      </c>
      <c r="H77" s="29">
        <f t="shared" si="8"/>
        <v>62.408364063556341</v>
      </c>
      <c r="I77" s="29">
        <f t="shared" si="9"/>
        <v>81.035018923648579</v>
      </c>
    </row>
    <row r="78" spans="1:9" x14ac:dyDescent="0.25">
      <c r="A78" s="25" t="s">
        <v>23</v>
      </c>
      <c r="B78" s="232">
        <v>30.96767174</v>
      </c>
      <c r="C78" s="29">
        <f t="shared" si="5"/>
        <v>0.36226658844556042</v>
      </c>
      <c r="D78" s="232">
        <v>30.671331329999997</v>
      </c>
      <c r="E78" s="29">
        <f t="shared" si="6"/>
        <v>0.22303347720941452</v>
      </c>
      <c r="F78" s="232">
        <v>31.056508649999998</v>
      </c>
      <c r="G78" s="30">
        <f t="shared" si="7"/>
        <v>0.30952923511774511</v>
      </c>
      <c r="H78" s="29">
        <f t="shared" si="8"/>
        <v>1.2558219786933611</v>
      </c>
      <c r="I78" s="29">
        <f t="shared" si="9"/>
        <v>0.28686983879788741</v>
      </c>
    </row>
    <row r="79" spans="1:9" x14ac:dyDescent="0.25">
      <c r="A79" s="25" t="s">
        <v>232</v>
      </c>
      <c r="B79" s="232">
        <v>31.821771809999998</v>
      </c>
      <c r="C79" s="29">
        <f t="shared" si="5"/>
        <v>0.37225803762998055</v>
      </c>
      <c r="D79" s="232">
        <v>26.373234010000001</v>
      </c>
      <c r="E79" s="29">
        <f t="shared" si="6"/>
        <v>0.19177889682129723</v>
      </c>
      <c r="F79" s="232">
        <v>30.768181390000002</v>
      </c>
      <c r="G79" s="30">
        <f t="shared" si="7"/>
        <v>0.30665557931640658</v>
      </c>
      <c r="H79" s="29">
        <f t="shared" si="8"/>
        <v>16.66442340114056</v>
      </c>
      <c r="I79" s="29">
        <f t="shared" si="9"/>
        <v>-3.3109106126796628</v>
      </c>
    </row>
    <row r="80" spans="1:9" x14ac:dyDescent="0.25">
      <c r="A80" s="25" t="s">
        <v>171</v>
      </c>
      <c r="B80" s="232">
        <v>29.521525739999998</v>
      </c>
      <c r="C80" s="29">
        <f t="shared" si="5"/>
        <v>0.34534925664830102</v>
      </c>
      <c r="D80" s="232">
        <v>32.144993670000005</v>
      </c>
      <c r="E80" s="29">
        <f t="shared" si="6"/>
        <v>0.23374954402720152</v>
      </c>
      <c r="F80" s="232">
        <v>29.47891512</v>
      </c>
      <c r="G80" s="30">
        <f t="shared" si="7"/>
        <v>0.29380591849607451</v>
      </c>
      <c r="H80" s="29">
        <f t="shared" si="8"/>
        <v>-8.2939153056613595</v>
      </c>
      <c r="I80" s="29">
        <f t="shared" si="9"/>
        <v>-0.14433745862350023</v>
      </c>
    </row>
    <row r="81" spans="1:9" x14ac:dyDescent="0.25">
      <c r="A81" s="25" t="s">
        <v>14</v>
      </c>
      <c r="B81" s="232">
        <v>38.748366560000001</v>
      </c>
      <c r="C81" s="29">
        <f t="shared" si="5"/>
        <v>0.45328685602791902</v>
      </c>
      <c r="D81" s="232">
        <v>21.905912579999999</v>
      </c>
      <c r="E81" s="29">
        <f t="shared" si="6"/>
        <v>0.159293765294891</v>
      </c>
      <c r="F81" s="232">
        <v>29.148008019999999</v>
      </c>
      <c r="G81" s="30">
        <f t="shared" si="7"/>
        <v>0.29050788449256354</v>
      </c>
      <c r="H81" s="29">
        <f t="shared" si="8"/>
        <v>33.060003382885775</v>
      </c>
      <c r="I81" s="29">
        <f t="shared" si="9"/>
        <v>-24.776163209704094</v>
      </c>
    </row>
    <row r="82" spans="1:9" x14ac:dyDescent="0.25">
      <c r="A82" s="25" t="s">
        <v>249</v>
      </c>
      <c r="B82" s="232">
        <v>40.887064389999999</v>
      </c>
      <c r="C82" s="29">
        <f t="shared" si="5"/>
        <v>0.47830581041024878</v>
      </c>
      <c r="D82" s="232">
        <v>89.081036870000005</v>
      </c>
      <c r="E82" s="29">
        <f t="shared" si="6"/>
        <v>0.6477727749334109</v>
      </c>
      <c r="F82" s="232">
        <v>29.079030460000002</v>
      </c>
      <c r="G82" s="30">
        <f t="shared" si="7"/>
        <v>0.28982040955364802</v>
      </c>
      <c r="H82" s="29">
        <f t="shared" si="8"/>
        <v>-67.356654702575653</v>
      </c>
      <c r="I82" s="29">
        <f t="shared" si="9"/>
        <v>-28.879632485642482</v>
      </c>
    </row>
    <row r="83" spans="1:9" x14ac:dyDescent="0.25">
      <c r="A83" s="25" t="s">
        <v>12</v>
      </c>
      <c r="B83" s="232">
        <v>13.91610075</v>
      </c>
      <c r="C83" s="29">
        <f t="shared" si="5"/>
        <v>0.16279358634041127</v>
      </c>
      <c r="D83" s="232">
        <v>18.428343179999999</v>
      </c>
      <c r="E83" s="29">
        <f t="shared" si="6"/>
        <v>0.13400583803884719</v>
      </c>
      <c r="F83" s="232">
        <v>28.045867329999997</v>
      </c>
      <c r="G83" s="30">
        <f t="shared" si="7"/>
        <v>0.2795232381302673</v>
      </c>
      <c r="H83" s="29">
        <f t="shared" si="8"/>
        <v>52.18876193079447</v>
      </c>
      <c r="I83" s="29">
        <f t="shared" si="9"/>
        <v>101.53538576529778</v>
      </c>
    </row>
    <row r="84" spans="1:9" x14ac:dyDescent="0.25">
      <c r="A84" s="25" t="s">
        <v>30</v>
      </c>
      <c r="B84" s="232">
        <v>25.49119099</v>
      </c>
      <c r="C84" s="29">
        <f t="shared" si="5"/>
        <v>0.29820152037563247</v>
      </c>
      <c r="D84" s="232">
        <v>11.521779279999999</v>
      </c>
      <c r="E84" s="29">
        <f t="shared" si="6"/>
        <v>8.3783206826248457E-2</v>
      </c>
      <c r="F84" s="232">
        <v>27.935718609999999</v>
      </c>
      <c r="G84" s="30">
        <f t="shared" si="7"/>
        <v>0.27842542480440269</v>
      </c>
      <c r="H84" s="29">
        <f t="shared" si="8"/>
        <v>142.46010907787499</v>
      </c>
      <c r="I84" s="29">
        <f t="shared" si="9"/>
        <v>9.58969559703573</v>
      </c>
    </row>
    <row r="85" spans="1:9" x14ac:dyDescent="0.25">
      <c r="A85" s="25" t="s">
        <v>191</v>
      </c>
      <c r="B85" s="232">
        <v>3.92196422</v>
      </c>
      <c r="C85" s="29">
        <f t="shared" si="5"/>
        <v>4.5879994140785002E-2</v>
      </c>
      <c r="D85" s="232">
        <v>3.7064997000000002</v>
      </c>
      <c r="E85" s="29">
        <f t="shared" si="6"/>
        <v>2.6952645370110571E-2</v>
      </c>
      <c r="F85" s="232">
        <v>27.664947429999998</v>
      </c>
      <c r="G85" s="30">
        <f t="shared" si="7"/>
        <v>0.27572674424175908</v>
      </c>
      <c r="H85" s="29">
        <f t="shared" si="8"/>
        <v>646.39011652961949</v>
      </c>
      <c r="I85" s="29">
        <f t="shared" si="9"/>
        <v>605.38500297690121</v>
      </c>
    </row>
    <row r="86" spans="1:9" x14ac:dyDescent="0.25">
      <c r="A86" s="25" t="s">
        <v>22</v>
      </c>
      <c r="B86" s="232">
        <v>20.805910050000001</v>
      </c>
      <c r="C86" s="29">
        <f t="shared" si="5"/>
        <v>0.24339208050901084</v>
      </c>
      <c r="D86" s="232">
        <v>31.74330316</v>
      </c>
      <c r="E86" s="29">
        <f t="shared" si="6"/>
        <v>0.23082856122918083</v>
      </c>
      <c r="F86" s="232">
        <v>27.195960339999999</v>
      </c>
      <c r="G86" s="30">
        <f t="shared" si="7"/>
        <v>0.27105251582530127</v>
      </c>
      <c r="H86" s="29">
        <f t="shared" si="8"/>
        <v>-14.325361154380889</v>
      </c>
      <c r="I86" s="29">
        <f t="shared" si="9"/>
        <v>30.712669018772367</v>
      </c>
    </row>
    <row r="87" spans="1:9" x14ac:dyDescent="0.25">
      <c r="A87" s="25" t="s">
        <v>110</v>
      </c>
      <c r="B87" s="232">
        <v>13.52125919</v>
      </c>
      <c r="C87" s="29">
        <f t="shared" si="5"/>
        <v>0.1581746435242174</v>
      </c>
      <c r="D87" s="232">
        <v>36.977534200000001</v>
      </c>
      <c r="E87" s="29">
        <f t="shared" si="6"/>
        <v>0.26889044829916897</v>
      </c>
      <c r="F87" s="232">
        <v>26.714549649999999</v>
      </c>
      <c r="G87" s="30">
        <f t="shared" si="7"/>
        <v>0.26625446578263473</v>
      </c>
      <c r="H87" s="29">
        <f t="shared" si="8"/>
        <v>-27.754648253425184</v>
      </c>
      <c r="I87" s="29">
        <f t="shared" si="9"/>
        <v>97.574421691120605</v>
      </c>
    </row>
    <row r="88" spans="1:9" x14ac:dyDescent="0.25">
      <c r="A88" s="25" t="s">
        <v>198</v>
      </c>
      <c r="B88" s="232">
        <v>28.759638489999997</v>
      </c>
      <c r="C88" s="29">
        <f t="shared" si="5"/>
        <v>0.33643653317477096</v>
      </c>
      <c r="D88" s="232">
        <v>29.87118019</v>
      </c>
      <c r="E88" s="29">
        <f t="shared" si="6"/>
        <v>0.21721499841150455</v>
      </c>
      <c r="F88" s="232">
        <v>26.539594749999999</v>
      </c>
      <c r="G88" s="30">
        <f t="shared" si="7"/>
        <v>0.26451075218664105</v>
      </c>
      <c r="H88" s="29">
        <f t="shared" si="8"/>
        <v>-11.153176469121629</v>
      </c>
      <c r="I88" s="29">
        <f t="shared" si="9"/>
        <v>-7.7193033590179816</v>
      </c>
    </row>
    <row r="89" spans="1:9" x14ac:dyDescent="0.25">
      <c r="A89" s="25" t="s">
        <v>233</v>
      </c>
      <c r="B89" s="232">
        <v>25.35922244</v>
      </c>
      <c r="C89" s="29">
        <f t="shared" si="5"/>
        <v>0.2966577234511496</v>
      </c>
      <c r="D89" s="232">
        <v>13.181355609999999</v>
      </c>
      <c r="E89" s="29">
        <f t="shared" si="6"/>
        <v>9.58511889947401E-2</v>
      </c>
      <c r="F89" s="232">
        <v>26.522066649999999</v>
      </c>
      <c r="G89" s="30">
        <f t="shared" si="7"/>
        <v>0.26433605581470787</v>
      </c>
      <c r="H89" s="29">
        <f t="shared" si="8"/>
        <v>101.20894568597411</v>
      </c>
      <c r="I89" s="29">
        <f t="shared" si="9"/>
        <v>4.5854884263557105</v>
      </c>
    </row>
    <row r="90" spans="1:9" x14ac:dyDescent="0.25">
      <c r="A90" s="25" t="s">
        <v>103</v>
      </c>
      <c r="B90" s="232">
        <v>20.492397520000001</v>
      </c>
      <c r="C90" s="29">
        <f t="shared" si="5"/>
        <v>0.23972454245088376</v>
      </c>
      <c r="D90" s="232">
        <v>23.484402079999999</v>
      </c>
      <c r="E90" s="29">
        <f t="shared" si="6"/>
        <v>0.1707721063598972</v>
      </c>
      <c r="F90" s="232">
        <v>25.404168219999999</v>
      </c>
      <c r="G90" s="30">
        <f t="shared" si="7"/>
        <v>0.25319435763231318</v>
      </c>
      <c r="H90" s="29">
        <f t="shared" si="8"/>
        <v>8.1746434653106483</v>
      </c>
      <c r="I90" s="29">
        <f t="shared" si="9"/>
        <v>23.968745946911518</v>
      </c>
    </row>
    <row r="91" spans="1:9" x14ac:dyDescent="0.25">
      <c r="A91" s="25" t="s">
        <v>222</v>
      </c>
      <c r="B91" s="232">
        <v>24.682076219999999</v>
      </c>
      <c r="C91" s="29">
        <f t="shared" si="5"/>
        <v>0.28873631905698743</v>
      </c>
      <c r="D91" s="232">
        <v>25.613311379999999</v>
      </c>
      <c r="E91" s="29">
        <f t="shared" si="6"/>
        <v>0.18625294867266748</v>
      </c>
      <c r="F91" s="232">
        <v>25.348182350000002</v>
      </c>
      <c r="G91" s="30">
        <f t="shared" si="7"/>
        <v>0.25263636627166808</v>
      </c>
      <c r="H91" s="29">
        <f t="shared" si="8"/>
        <v>-1.0351220350486301</v>
      </c>
      <c r="I91" s="29">
        <f t="shared" si="9"/>
        <v>2.6987443198164041</v>
      </c>
    </row>
    <row r="92" spans="1:9" x14ac:dyDescent="0.25">
      <c r="A92" s="25" t="s">
        <v>146</v>
      </c>
      <c r="B92" s="232">
        <v>31.813032</v>
      </c>
      <c r="C92" s="29">
        <f t="shared" si="5"/>
        <v>0.37215579742351801</v>
      </c>
      <c r="D92" s="232">
        <v>13.968867560000001</v>
      </c>
      <c r="E92" s="29">
        <f t="shared" si="6"/>
        <v>0.10157775908270592</v>
      </c>
      <c r="F92" s="232">
        <v>24.290177100000001</v>
      </c>
      <c r="G92" s="30">
        <f t="shared" si="7"/>
        <v>0.24209160222643278</v>
      </c>
      <c r="H92" s="29">
        <f t="shared" si="8"/>
        <v>73.887947578192922</v>
      </c>
      <c r="I92" s="29">
        <f t="shared" si="9"/>
        <v>-23.64708557172419</v>
      </c>
    </row>
    <row r="93" spans="1:9" x14ac:dyDescent="0.25">
      <c r="A93" s="25" t="s">
        <v>75</v>
      </c>
      <c r="B93" s="232">
        <v>15.169536859999999</v>
      </c>
      <c r="C93" s="29">
        <f t="shared" si="5"/>
        <v>0.17745655574981817</v>
      </c>
      <c r="D93" s="232">
        <v>10.85974558</v>
      </c>
      <c r="E93" s="29">
        <f t="shared" si="6"/>
        <v>7.8969080026464258E-2</v>
      </c>
      <c r="F93" s="232">
        <v>23.269689570000001</v>
      </c>
      <c r="G93" s="30">
        <f t="shared" si="7"/>
        <v>0.23192076402411291</v>
      </c>
      <c r="H93" s="29">
        <f t="shared" si="8"/>
        <v>114.27472124996139</v>
      </c>
      <c r="I93" s="29">
        <f t="shared" si="9"/>
        <v>53.397495155959575</v>
      </c>
    </row>
    <row r="94" spans="1:9" x14ac:dyDescent="0.25">
      <c r="A94" s="25" t="s">
        <v>106</v>
      </c>
      <c r="B94" s="232">
        <v>7.9520622799999998</v>
      </c>
      <c r="C94" s="29">
        <f t="shared" si="5"/>
        <v>9.3024961562132108E-2</v>
      </c>
      <c r="D94" s="232">
        <v>22.118328649999999</v>
      </c>
      <c r="E94" s="29">
        <f t="shared" si="6"/>
        <v>0.16083839647498324</v>
      </c>
      <c r="F94" s="232">
        <v>23.189861319999999</v>
      </c>
      <c r="G94" s="30">
        <f t="shared" si="7"/>
        <v>0.23112514409652363</v>
      </c>
      <c r="H94" s="29">
        <f t="shared" si="8"/>
        <v>4.8445462898933922</v>
      </c>
      <c r="I94" s="29">
        <f t="shared" si="9"/>
        <v>191.62072055602661</v>
      </c>
    </row>
    <row r="95" spans="1:9" x14ac:dyDescent="0.25">
      <c r="A95" s="25" t="s">
        <v>155</v>
      </c>
      <c r="B95" s="232">
        <v>24.844571760000001</v>
      </c>
      <c r="C95" s="29">
        <f t="shared" si="5"/>
        <v>0.29063722737866099</v>
      </c>
      <c r="D95" s="232">
        <v>16.427544229999999</v>
      </c>
      <c r="E95" s="29">
        <f t="shared" si="6"/>
        <v>0.11945657892080663</v>
      </c>
      <c r="F95" s="232">
        <v>22.889285940000001</v>
      </c>
      <c r="G95" s="30">
        <f t="shared" si="7"/>
        <v>0.22812941561605823</v>
      </c>
      <c r="H95" s="29">
        <f t="shared" si="8"/>
        <v>39.33480025699496</v>
      </c>
      <c r="I95" s="29">
        <f t="shared" si="9"/>
        <v>-7.8700725409484811</v>
      </c>
    </row>
    <row r="96" spans="1:9" x14ac:dyDescent="0.25">
      <c r="A96" s="25" t="s">
        <v>206</v>
      </c>
      <c r="B96" s="232">
        <v>17.607111010000001</v>
      </c>
      <c r="C96" s="29">
        <f t="shared" si="5"/>
        <v>0.20597183060863089</v>
      </c>
      <c r="D96" s="232">
        <v>15.28381184</v>
      </c>
      <c r="E96" s="29">
        <f t="shared" si="6"/>
        <v>0.11113967186534972</v>
      </c>
      <c r="F96" s="232">
        <v>22.708616059999997</v>
      </c>
      <c r="G96" s="30">
        <f t="shared" si="7"/>
        <v>0.22632874283614432</v>
      </c>
      <c r="H96" s="29">
        <f t="shared" si="8"/>
        <v>48.579531714517607</v>
      </c>
      <c r="I96" s="29">
        <f t="shared" si="9"/>
        <v>28.974117600000284</v>
      </c>
    </row>
    <row r="97" spans="1:9" x14ac:dyDescent="0.25">
      <c r="A97" s="25" t="s">
        <v>117</v>
      </c>
      <c r="B97" s="232">
        <v>18.49459736</v>
      </c>
      <c r="C97" s="29">
        <f t="shared" si="5"/>
        <v>0.21635383978923137</v>
      </c>
      <c r="D97" s="232">
        <v>20.854631820000002</v>
      </c>
      <c r="E97" s="29">
        <f t="shared" si="6"/>
        <v>0.15164914103964008</v>
      </c>
      <c r="F97" s="232">
        <v>22.645809879999998</v>
      </c>
      <c r="G97" s="30">
        <f t="shared" si="7"/>
        <v>0.22570277585849224</v>
      </c>
      <c r="H97" s="29">
        <f t="shared" si="8"/>
        <v>8.5888740470700711</v>
      </c>
      <c r="I97" s="29">
        <f t="shared" si="9"/>
        <v>22.445541469197995</v>
      </c>
    </row>
    <row r="98" spans="1:9" x14ac:dyDescent="0.25">
      <c r="A98" s="25" t="s">
        <v>7</v>
      </c>
      <c r="B98" s="232">
        <v>21.728990890000002</v>
      </c>
      <c r="C98" s="29">
        <f t="shared" si="5"/>
        <v>0.25419048180872256</v>
      </c>
      <c r="D98" s="232">
        <v>22.4910143</v>
      </c>
      <c r="E98" s="29">
        <f t="shared" si="6"/>
        <v>0.16354846391650474</v>
      </c>
      <c r="F98" s="232">
        <v>22.574422170000002</v>
      </c>
      <c r="G98" s="30">
        <f t="shared" si="7"/>
        <v>0.22499127980714498</v>
      </c>
      <c r="H98" s="29">
        <f t="shared" si="8"/>
        <v>0.37084974864829423</v>
      </c>
      <c r="I98" s="29">
        <f t="shared" si="9"/>
        <v>3.8907986306399467</v>
      </c>
    </row>
    <row r="99" spans="1:9" x14ac:dyDescent="0.25">
      <c r="A99" s="25" t="s">
        <v>32</v>
      </c>
      <c r="B99" s="232">
        <v>16.31005867</v>
      </c>
      <c r="C99" s="29">
        <f t="shared" si="5"/>
        <v>0.190798629013362</v>
      </c>
      <c r="D99" s="232">
        <v>17.757811190000002</v>
      </c>
      <c r="E99" s="29">
        <f t="shared" si="6"/>
        <v>0.12912991401387441</v>
      </c>
      <c r="F99" s="232">
        <v>21.015242230000002</v>
      </c>
      <c r="G99" s="30">
        <f t="shared" si="7"/>
        <v>0.20945148492298526</v>
      </c>
      <c r="H99" s="29">
        <f t="shared" si="8"/>
        <v>18.343651732452049</v>
      </c>
      <c r="I99" s="29">
        <f t="shared" si="9"/>
        <v>28.848354596384794</v>
      </c>
    </row>
    <row r="100" spans="1:9" x14ac:dyDescent="0.25">
      <c r="A100" s="25" t="s">
        <v>234</v>
      </c>
      <c r="B100" s="232">
        <v>24.137925379999999</v>
      </c>
      <c r="C100" s="29">
        <f t="shared" si="5"/>
        <v>0.282370723668944</v>
      </c>
      <c r="D100" s="232">
        <v>15.993703419999999</v>
      </c>
      <c r="E100" s="29">
        <f t="shared" si="6"/>
        <v>0.11630180799258789</v>
      </c>
      <c r="F100" s="232">
        <v>20.763588420000001</v>
      </c>
      <c r="G100" s="30">
        <f t="shared" si="7"/>
        <v>0.20694334042414231</v>
      </c>
      <c r="H100" s="29">
        <f t="shared" si="8"/>
        <v>29.823517885390437</v>
      </c>
      <c r="I100" s="29">
        <f t="shared" si="9"/>
        <v>-13.979399251916981</v>
      </c>
    </row>
    <row r="101" spans="1:9" x14ac:dyDescent="0.25">
      <c r="A101" s="25" t="s">
        <v>50</v>
      </c>
      <c r="B101" s="232">
        <v>16.914819850000001</v>
      </c>
      <c r="C101" s="29">
        <f t="shared" si="5"/>
        <v>0.19787325739816006</v>
      </c>
      <c r="D101" s="232">
        <v>14.218208000000001</v>
      </c>
      <c r="E101" s="29">
        <f t="shared" si="6"/>
        <v>0.10339089411567175</v>
      </c>
      <c r="F101" s="232">
        <v>20.611083079999997</v>
      </c>
      <c r="G101" s="30">
        <f t="shared" si="7"/>
        <v>0.20542337365087876</v>
      </c>
      <c r="H101" s="29">
        <f t="shared" si="8"/>
        <v>44.96259359829309</v>
      </c>
      <c r="I101" s="29">
        <f t="shared" si="9"/>
        <v>21.852217539284034</v>
      </c>
    </row>
    <row r="102" spans="1:9" x14ac:dyDescent="0.25">
      <c r="A102" s="25" t="s">
        <v>142</v>
      </c>
      <c r="B102" s="232">
        <v>17.390812760000003</v>
      </c>
      <c r="C102" s="29">
        <f t="shared" si="5"/>
        <v>0.20344152643296914</v>
      </c>
      <c r="D102" s="232">
        <v>24.88296678</v>
      </c>
      <c r="E102" s="29">
        <f t="shared" si="6"/>
        <v>0.18094208381497565</v>
      </c>
      <c r="F102" s="232">
        <v>19.937719600000001</v>
      </c>
      <c r="G102" s="30">
        <f t="shared" si="7"/>
        <v>0.19871219805578741</v>
      </c>
      <c r="H102" s="29">
        <f t="shared" si="8"/>
        <v>-19.874025568264653</v>
      </c>
      <c r="I102" s="29">
        <f t="shared" si="9"/>
        <v>14.645128293589881</v>
      </c>
    </row>
    <row r="103" spans="1:9" x14ac:dyDescent="0.25">
      <c r="A103" s="25" t="s">
        <v>251</v>
      </c>
      <c r="B103" s="232">
        <v>24.419206299999999</v>
      </c>
      <c r="C103" s="29">
        <f t="shared" si="5"/>
        <v>0.28566120931277139</v>
      </c>
      <c r="D103" s="232">
        <v>18.503031190000002</v>
      </c>
      <c r="E103" s="29">
        <f t="shared" si="6"/>
        <v>0.13454894868497225</v>
      </c>
      <c r="F103" s="232">
        <v>19.49602702</v>
      </c>
      <c r="G103" s="30">
        <f t="shared" si="7"/>
        <v>0.19431000436475307</v>
      </c>
      <c r="H103" s="29">
        <f t="shared" si="8"/>
        <v>5.3666657090037484</v>
      </c>
      <c r="I103" s="29">
        <f t="shared" si="9"/>
        <v>-20.161094588893334</v>
      </c>
    </row>
    <row r="104" spans="1:9" x14ac:dyDescent="0.25">
      <c r="A104" s="25" t="s">
        <v>24</v>
      </c>
      <c r="B104" s="232">
        <v>9.2477638000000013</v>
      </c>
      <c r="C104" s="29">
        <f t="shared" si="5"/>
        <v>0.10818236096997431</v>
      </c>
      <c r="D104" s="232">
        <v>12.125773220000001</v>
      </c>
      <c r="E104" s="29">
        <f t="shared" si="6"/>
        <v>8.8175284470424692E-2</v>
      </c>
      <c r="F104" s="232">
        <v>19.21703428</v>
      </c>
      <c r="G104" s="30">
        <f t="shared" si="7"/>
        <v>0.19152938242206075</v>
      </c>
      <c r="H104" s="29">
        <f t="shared" si="8"/>
        <v>58.48089792990536</v>
      </c>
      <c r="I104" s="29">
        <f t="shared" si="9"/>
        <v>107.80195835019053</v>
      </c>
    </row>
    <row r="105" spans="1:9" x14ac:dyDescent="0.25">
      <c r="A105" s="25" t="s">
        <v>132</v>
      </c>
      <c r="B105" s="232">
        <v>20.142933879999998</v>
      </c>
      <c r="C105" s="29">
        <f t="shared" si="5"/>
        <v>0.23563644045498702</v>
      </c>
      <c r="D105" s="232">
        <v>17.414117960000002</v>
      </c>
      <c r="E105" s="29">
        <f t="shared" si="6"/>
        <v>0.12663067146859702</v>
      </c>
      <c r="F105" s="232">
        <v>18.905589410000001</v>
      </c>
      <c r="G105" s="30">
        <f t="shared" si="7"/>
        <v>0.18842532157997233</v>
      </c>
      <c r="H105" s="29">
        <f t="shared" si="8"/>
        <v>8.5647257783936439</v>
      </c>
      <c r="I105" s="29">
        <f t="shared" si="9"/>
        <v>-6.1428214845532514</v>
      </c>
    </row>
    <row r="106" spans="1:9" x14ac:dyDescent="0.25">
      <c r="A106" s="25" t="s">
        <v>147</v>
      </c>
      <c r="B106" s="232">
        <v>13.717963920000001</v>
      </c>
      <c r="C106" s="29">
        <f t="shared" si="5"/>
        <v>0.16047573842300381</v>
      </c>
      <c r="D106" s="232">
        <v>23.777141409999999</v>
      </c>
      <c r="E106" s="29">
        <f t="shared" si="6"/>
        <v>0.17290082617265579</v>
      </c>
      <c r="F106" s="232">
        <v>18.643609260000002</v>
      </c>
      <c r="G106" s="30">
        <f t="shared" si="7"/>
        <v>0.18581425810341082</v>
      </c>
      <c r="H106" s="29">
        <f t="shared" si="8"/>
        <v>-21.590199012909839</v>
      </c>
      <c r="I106" s="29">
        <f t="shared" si="9"/>
        <v>35.906533715391205</v>
      </c>
    </row>
    <row r="107" spans="1:9" x14ac:dyDescent="0.25">
      <c r="A107" s="25" t="s">
        <v>49</v>
      </c>
      <c r="B107" s="232">
        <v>14.90643167</v>
      </c>
      <c r="C107" s="29">
        <f t="shared" si="5"/>
        <v>0.17437869376575088</v>
      </c>
      <c r="D107" s="232">
        <v>14.286887220000001</v>
      </c>
      <c r="E107" s="29">
        <f t="shared" si="6"/>
        <v>0.10389031049521599</v>
      </c>
      <c r="F107" s="232">
        <v>17.854602170000003</v>
      </c>
      <c r="G107" s="30">
        <f t="shared" si="7"/>
        <v>0.17795050355770539</v>
      </c>
      <c r="H107" s="29">
        <f t="shared" si="8"/>
        <v>24.971954317701982</v>
      </c>
      <c r="I107" s="29">
        <f t="shared" si="9"/>
        <v>19.777841976315202</v>
      </c>
    </row>
    <row r="108" spans="1:9" x14ac:dyDescent="0.25">
      <c r="A108" s="25" t="s">
        <v>174</v>
      </c>
      <c r="B108" s="232">
        <v>14.92545419</v>
      </c>
      <c r="C108" s="29">
        <f t="shared" si="5"/>
        <v>0.17460122335989975</v>
      </c>
      <c r="D108" s="232">
        <v>13.471978699999999</v>
      </c>
      <c r="E108" s="29">
        <f t="shared" si="6"/>
        <v>9.7964520092847493E-2</v>
      </c>
      <c r="F108" s="232">
        <v>17.685049399999997</v>
      </c>
      <c r="G108" s="30">
        <f t="shared" si="7"/>
        <v>0.17626063108035606</v>
      </c>
      <c r="H108" s="29">
        <f t="shared" si="8"/>
        <v>31.272842644859566</v>
      </c>
      <c r="I108" s="29">
        <f t="shared" si="9"/>
        <v>18.489187497214754</v>
      </c>
    </row>
    <row r="109" spans="1:9" x14ac:dyDescent="0.25">
      <c r="A109" s="25" t="s">
        <v>228</v>
      </c>
      <c r="B109" s="232">
        <v>13.00946431</v>
      </c>
      <c r="C109" s="29">
        <f t="shared" si="5"/>
        <v>0.15218755522393615</v>
      </c>
      <c r="D109" s="232">
        <v>10.63680162</v>
      </c>
      <c r="E109" s="29">
        <f t="shared" si="6"/>
        <v>7.7347892928759071E-2</v>
      </c>
      <c r="F109" s="232">
        <v>17.402732789999998</v>
      </c>
      <c r="G109" s="30">
        <f t="shared" si="7"/>
        <v>0.17344688130123095</v>
      </c>
      <c r="H109" s="29">
        <f t="shared" si="8"/>
        <v>63.608699416545079</v>
      </c>
      <c r="I109" s="29">
        <f t="shared" si="9"/>
        <v>33.769787712342762</v>
      </c>
    </row>
    <row r="110" spans="1:9" x14ac:dyDescent="0.25">
      <c r="A110" s="25" t="s">
        <v>230</v>
      </c>
      <c r="B110" s="232">
        <v>17.083579239999999</v>
      </c>
      <c r="C110" s="29">
        <f t="shared" si="5"/>
        <v>0.19984744160537912</v>
      </c>
      <c r="D110" s="232">
        <v>16.643602050000002</v>
      </c>
      <c r="E110" s="29">
        <f t="shared" si="6"/>
        <v>0.12102769190427706</v>
      </c>
      <c r="F110" s="232">
        <v>17.193179559999997</v>
      </c>
      <c r="G110" s="30">
        <f t="shared" si="7"/>
        <v>0.17135833838968401</v>
      </c>
      <c r="H110" s="29">
        <f t="shared" si="8"/>
        <v>3.3020346698327652</v>
      </c>
      <c r="I110" s="29">
        <f t="shared" si="9"/>
        <v>0.64155361391351473</v>
      </c>
    </row>
    <row r="111" spans="1:9" x14ac:dyDescent="0.25">
      <c r="A111" s="25" t="s">
        <v>94</v>
      </c>
      <c r="B111" s="232">
        <v>25.284370679999999</v>
      </c>
      <c r="C111" s="29">
        <f t="shared" si="5"/>
        <v>0.29578209121240684</v>
      </c>
      <c r="D111" s="232">
        <v>11.0768603</v>
      </c>
      <c r="E111" s="29">
        <f t="shared" si="6"/>
        <v>8.0547878495756134E-2</v>
      </c>
      <c r="F111" s="232">
        <v>16.581120560000002</v>
      </c>
      <c r="G111" s="30">
        <f t="shared" si="7"/>
        <v>0.16525816285958847</v>
      </c>
      <c r="H111" s="29">
        <f t="shared" si="8"/>
        <v>49.691520078121783</v>
      </c>
      <c r="I111" s="29">
        <f t="shared" si="9"/>
        <v>-34.421462294429539</v>
      </c>
    </row>
    <row r="112" spans="1:9" x14ac:dyDescent="0.25">
      <c r="A112" s="25" t="s">
        <v>82</v>
      </c>
      <c r="B112" s="232">
        <v>12.61638277</v>
      </c>
      <c r="C112" s="29">
        <f t="shared" si="5"/>
        <v>0.14758920150615265</v>
      </c>
      <c r="D112" s="232">
        <v>14.45674649</v>
      </c>
      <c r="E112" s="29">
        <f t="shared" si="6"/>
        <v>0.10512548034215699</v>
      </c>
      <c r="F112" s="232">
        <v>16.544420089999999</v>
      </c>
      <c r="G112" s="30">
        <f t="shared" si="7"/>
        <v>0.16489238225831143</v>
      </c>
      <c r="H112" s="29">
        <f t="shared" si="8"/>
        <v>14.440825959313063</v>
      </c>
      <c r="I112" s="29">
        <f t="shared" si="9"/>
        <v>31.134417777338875</v>
      </c>
    </row>
    <row r="113" spans="1:9" x14ac:dyDescent="0.25">
      <c r="A113" s="25" t="s">
        <v>156</v>
      </c>
      <c r="B113" s="232">
        <v>15.288443340000001</v>
      </c>
      <c r="C113" s="29">
        <f t="shared" si="5"/>
        <v>0.17884754972622458</v>
      </c>
      <c r="D113" s="232">
        <v>6.8744831199999998</v>
      </c>
      <c r="E113" s="29">
        <f t="shared" si="6"/>
        <v>4.9989348612700893E-2</v>
      </c>
      <c r="F113" s="232">
        <v>16.49179294</v>
      </c>
      <c r="G113" s="30">
        <f t="shared" si="7"/>
        <v>0.16436786607172049</v>
      </c>
      <c r="H113" s="29">
        <f t="shared" si="8"/>
        <v>139.8986607737863</v>
      </c>
      <c r="I113" s="29">
        <f t="shared" si="9"/>
        <v>7.8709753062406795</v>
      </c>
    </row>
    <row r="114" spans="1:9" x14ac:dyDescent="0.25">
      <c r="A114" s="25" t="s">
        <v>119</v>
      </c>
      <c r="B114" s="232">
        <v>11.640921710000001</v>
      </c>
      <c r="C114" s="29">
        <f t="shared" si="5"/>
        <v>0.13617804495119462</v>
      </c>
      <c r="D114" s="232">
        <v>18.07307879</v>
      </c>
      <c r="E114" s="29">
        <f t="shared" si="6"/>
        <v>0.13142245320374291</v>
      </c>
      <c r="F114" s="232">
        <v>16.214030560000001</v>
      </c>
      <c r="G114" s="30">
        <f t="shared" si="7"/>
        <v>0.16159950669189421</v>
      </c>
      <c r="H114" s="29">
        <f t="shared" si="8"/>
        <v>-10.286284100242105</v>
      </c>
      <c r="I114" s="29">
        <f t="shared" si="9"/>
        <v>39.284765965495019</v>
      </c>
    </row>
    <row r="115" spans="1:9" x14ac:dyDescent="0.25">
      <c r="A115" s="25" t="s">
        <v>181</v>
      </c>
      <c r="B115" s="232">
        <v>4.7867263099999997</v>
      </c>
      <c r="C115" s="29">
        <f t="shared" si="5"/>
        <v>5.5996169964126145E-2</v>
      </c>
      <c r="D115" s="232">
        <v>11.093090759999999</v>
      </c>
      <c r="E115" s="29">
        <f t="shared" si="6"/>
        <v>8.0665901932416281E-2</v>
      </c>
      <c r="F115" s="232">
        <v>15.770453609999999</v>
      </c>
      <c r="G115" s="30">
        <f t="shared" si="7"/>
        <v>0.15717853215168737</v>
      </c>
      <c r="H115" s="29">
        <f t="shared" si="8"/>
        <v>42.164649611142281</v>
      </c>
      <c r="I115" s="29">
        <f t="shared" si="9"/>
        <v>229.46219584465859</v>
      </c>
    </row>
    <row r="116" spans="1:9" x14ac:dyDescent="0.25">
      <c r="A116" s="25" t="s">
        <v>154</v>
      </c>
      <c r="B116" s="232">
        <v>10.723979230000001</v>
      </c>
      <c r="C116" s="29">
        <f t="shared" si="5"/>
        <v>0.1254514515275971</v>
      </c>
      <c r="D116" s="232">
        <v>10.91757161</v>
      </c>
      <c r="E116" s="29">
        <f t="shared" si="6"/>
        <v>7.9389574996354947E-2</v>
      </c>
      <c r="F116" s="232">
        <v>15.747056039999999</v>
      </c>
      <c r="G116" s="30">
        <f t="shared" si="7"/>
        <v>0.15694533684865664</v>
      </c>
      <c r="H116" s="29">
        <f t="shared" si="8"/>
        <v>44.235885071515455</v>
      </c>
      <c r="I116" s="29">
        <f t="shared" si="9"/>
        <v>46.839673056696121</v>
      </c>
    </row>
    <row r="117" spans="1:9" x14ac:dyDescent="0.25">
      <c r="A117" s="25" t="s">
        <v>237</v>
      </c>
      <c r="B117" s="232">
        <v>13.988740810000001</v>
      </c>
      <c r="C117" s="29">
        <f t="shared" si="5"/>
        <v>0.1636433456294408</v>
      </c>
      <c r="D117" s="232">
        <v>10.19332346</v>
      </c>
      <c r="E117" s="29">
        <f t="shared" si="6"/>
        <v>7.4123041844629978E-2</v>
      </c>
      <c r="F117" s="232">
        <v>15.60344181</v>
      </c>
      <c r="G117" s="30">
        <f t="shared" si="7"/>
        <v>0.15551398462343075</v>
      </c>
      <c r="H117" s="29">
        <f t="shared" si="8"/>
        <v>53.075116974655479</v>
      </c>
      <c r="I117" s="29">
        <f t="shared" si="9"/>
        <v>11.542861662328541</v>
      </c>
    </row>
    <row r="118" spans="1:9" x14ac:dyDescent="0.25">
      <c r="A118" s="25" t="s">
        <v>34</v>
      </c>
      <c r="B118" s="232">
        <v>14.765997840000001</v>
      </c>
      <c r="C118" s="29">
        <f t="shared" si="5"/>
        <v>0.17273586814671249</v>
      </c>
      <c r="D118" s="232">
        <v>12.24381984</v>
      </c>
      <c r="E118" s="29">
        <f t="shared" si="6"/>
        <v>8.9033686991272107E-2</v>
      </c>
      <c r="F118" s="232">
        <v>15.53487979</v>
      </c>
      <c r="G118" s="30">
        <f t="shared" si="7"/>
        <v>0.15483065122469319</v>
      </c>
      <c r="H118" s="29">
        <f t="shared" si="8"/>
        <v>26.879356222216334</v>
      </c>
      <c r="I118" s="29">
        <f t="shared" si="9"/>
        <v>5.2071113536069635</v>
      </c>
    </row>
    <row r="119" spans="1:9" x14ac:dyDescent="0.25">
      <c r="A119" s="25" t="s">
        <v>202</v>
      </c>
      <c r="B119" s="232">
        <v>21.393637440000003</v>
      </c>
      <c r="C119" s="29">
        <f t="shared" si="5"/>
        <v>0.25026744389760874</v>
      </c>
      <c r="D119" s="232">
        <v>19.222383000000001</v>
      </c>
      <c r="E119" s="29">
        <f t="shared" si="6"/>
        <v>0.13977987700024425</v>
      </c>
      <c r="F119" s="232">
        <v>15.487229300000001</v>
      </c>
      <c r="G119" s="30">
        <f t="shared" si="7"/>
        <v>0.15435573564777158</v>
      </c>
      <c r="H119" s="29">
        <f t="shared" si="8"/>
        <v>-19.431272907214471</v>
      </c>
      <c r="I119" s="29">
        <f t="shared" si="9"/>
        <v>-27.608246407675875</v>
      </c>
    </row>
    <row r="120" spans="1:9" x14ac:dyDescent="0.25">
      <c r="A120" s="25" t="s">
        <v>4</v>
      </c>
      <c r="B120" s="232">
        <v>13.60114252</v>
      </c>
      <c r="C120" s="29">
        <f t="shared" si="5"/>
        <v>0.15910913616789238</v>
      </c>
      <c r="D120" s="232">
        <v>12.53818291</v>
      </c>
      <c r="E120" s="29">
        <f t="shared" si="6"/>
        <v>9.1174214194273642E-2</v>
      </c>
      <c r="F120" s="232">
        <v>15.45690769</v>
      </c>
      <c r="G120" s="30">
        <f t="shared" si="7"/>
        <v>0.15405353088751955</v>
      </c>
      <c r="H120" s="29">
        <f t="shared" si="8"/>
        <v>23.27869038879733</v>
      </c>
      <c r="I120" s="29">
        <f t="shared" si="9"/>
        <v>13.644185900347438</v>
      </c>
    </row>
    <row r="121" spans="1:9" x14ac:dyDescent="0.25">
      <c r="A121" s="25" t="s">
        <v>169</v>
      </c>
      <c r="B121" s="232">
        <v>6.5308602499999999</v>
      </c>
      <c r="C121" s="29">
        <f t="shared" si="5"/>
        <v>7.6399429774574965E-2</v>
      </c>
      <c r="D121" s="232">
        <v>12.69053877</v>
      </c>
      <c r="E121" s="29">
        <f t="shared" si="6"/>
        <v>9.2282104062614431E-2</v>
      </c>
      <c r="F121" s="232">
        <v>14.913325689999999</v>
      </c>
      <c r="G121" s="30">
        <f t="shared" si="7"/>
        <v>0.14863584139189831</v>
      </c>
      <c r="H121" s="29">
        <f t="shared" si="8"/>
        <v>17.515307744495388</v>
      </c>
      <c r="I121" s="29">
        <f t="shared" si="9"/>
        <v>128.3516277966597</v>
      </c>
    </row>
    <row r="122" spans="1:9" x14ac:dyDescent="0.25">
      <c r="A122" s="25" t="s">
        <v>246</v>
      </c>
      <c r="B122" s="232">
        <v>21.479256660000001</v>
      </c>
      <c r="C122" s="29">
        <f t="shared" si="5"/>
        <v>0.25126903623542424</v>
      </c>
      <c r="D122" s="232">
        <v>12.67733097</v>
      </c>
      <c r="E122" s="29">
        <f t="shared" si="6"/>
        <v>9.2186060577296114E-2</v>
      </c>
      <c r="F122" s="232">
        <v>14.671383140000001</v>
      </c>
      <c r="G122" s="30">
        <f t="shared" si="7"/>
        <v>0.14622448558600556</v>
      </c>
      <c r="H122" s="29">
        <f t="shared" si="8"/>
        <v>15.729274361604851</v>
      </c>
      <c r="I122" s="29">
        <f t="shared" si="9"/>
        <v>-31.695107646243837</v>
      </c>
    </row>
    <row r="123" spans="1:9" x14ac:dyDescent="0.25">
      <c r="A123" s="25" t="s">
        <v>133</v>
      </c>
      <c r="B123" s="232">
        <v>15.10877172</v>
      </c>
      <c r="C123" s="29">
        <f t="shared" si="5"/>
        <v>0.1767457118688498</v>
      </c>
      <c r="D123" s="232">
        <v>14.553182019999999</v>
      </c>
      <c r="E123" s="29">
        <f t="shared" si="6"/>
        <v>0.10582673296634273</v>
      </c>
      <c r="F123" s="232">
        <v>14.193977609999999</v>
      </c>
      <c r="G123" s="30">
        <f t="shared" si="7"/>
        <v>0.14146635355618764</v>
      </c>
      <c r="H123" s="29">
        <f t="shared" si="8"/>
        <v>-2.468219043136799</v>
      </c>
      <c r="I123" s="29">
        <f t="shared" si="9"/>
        <v>-6.0547218989949858</v>
      </c>
    </row>
    <row r="124" spans="1:9" x14ac:dyDescent="0.25">
      <c r="A124" s="25" t="s">
        <v>11</v>
      </c>
      <c r="B124" s="232">
        <v>7.8027195700000007</v>
      </c>
      <c r="C124" s="29">
        <f t="shared" si="5"/>
        <v>9.1277917918840296E-2</v>
      </c>
      <c r="D124" s="232">
        <v>6.9592394400000002</v>
      </c>
      <c r="E124" s="29">
        <f t="shared" si="6"/>
        <v>5.0605673237207299E-2</v>
      </c>
      <c r="F124" s="232">
        <v>13.767297630000002</v>
      </c>
      <c r="G124" s="30">
        <f t="shared" si="7"/>
        <v>0.13721378513847354</v>
      </c>
      <c r="H124" s="29">
        <f t="shared" si="8"/>
        <v>97.82761821455594</v>
      </c>
      <c r="I124" s="29">
        <f t="shared" si="9"/>
        <v>76.442296900335748</v>
      </c>
    </row>
    <row r="125" spans="1:9" x14ac:dyDescent="0.25">
      <c r="A125" s="25" t="s">
        <v>81</v>
      </c>
      <c r="B125" s="232">
        <v>8.0296399059999999</v>
      </c>
      <c r="C125" s="29">
        <f t="shared" si="5"/>
        <v>9.3932481576768048E-2</v>
      </c>
      <c r="D125" s="232">
        <v>10.042319460000002</v>
      </c>
      <c r="E125" s="29">
        <f t="shared" si="6"/>
        <v>7.3024982330024302E-2</v>
      </c>
      <c r="F125" s="232">
        <v>13.263487029999999</v>
      </c>
      <c r="G125" s="30">
        <f t="shared" si="7"/>
        <v>0.13219248311706258</v>
      </c>
      <c r="H125" s="29">
        <f t="shared" si="8"/>
        <v>32.075932087505961</v>
      </c>
      <c r="I125" s="29">
        <f t="shared" si="9"/>
        <v>65.18159201745901</v>
      </c>
    </row>
    <row r="126" spans="1:9" x14ac:dyDescent="0.25">
      <c r="A126" s="25" t="s">
        <v>145</v>
      </c>
      <c r="B126" s="232">
        <v>14.53775385</v>
      </c>
      <c r="C126" s="29">
        <f t="shared" si="5"/>
        <v>0.17006582009516003</v>
      </c>
      <c r="D126" s="232">
        <v>12.08359868</v>
      </c>
      <c r="E126" s="29">
        <f t="shared" si="6"/>
        <v>8.7868602826752212E-2</v>
      </c>
      <c r="F126" s="232">
        <v>12.86162869</v>
      </c>
      <c r="G126" s="30">
        <f t="shared" si="7"/>
        <v>0.12818730320428809</v>
      </c>
      <c r="H126" s="29">
        <f t="shared" si="8"/>
        <v>6.4387276555927464</v>
      </c>
      <c r="I126" s="29">
        <f t="shared" si="9"/>
        <v>-11.529464436488579</v>
      </c>
    </row>
    <row r="127" spans="1:9" x14ac:dyDescent="0.25">
      <c r="A127" s="25" t="s">
        <v>121</v>
      </c>
      <c r="B127" s="232">
        <v>20.215919149999998</v>
      </c>
      <c r="C127" s="29">
        <f t="shared" si="5"/>
        <v>0.23649023808600256</v>
      </c>
      <c r="D127" s="232">
        <v>26.575507909999999</v>
      </c>
      <c r="E127" s="29">
        <f t="shared" si="6"/>
        <v>0.19324977693342274</v>
      </c>
      <c r="F127" s="232">
        <v>12.841239310000001</v>
      </c>
      <c r="G127" s="30">
        <f t="shared" si="7"/>
        <v>0.12798408946680556</v>
      </c>
      <c r="H127" s="29">
        <f t="shared" si="8"/>
        <v>-51.680173513568036</v>
      </c>
      <c r="I127" s="29">
        <f t="shared" si="9"/>
        <v>-36.479567341364238</v>
      </c>
    </row>
    <row r="128" spans="1:9" x14ac:dyDescent="0.25">
      <c r="A128" s="25" t="s">
        <v>122</v>
      </c>
      <c r="B128" s="232">
        <v>10.968593569999999</v>
      </c>
      <c r="C128" s="29">
        <f t="shared" si="5"/>
        <v>0.12831300350931099</v>
      </c>
      <c r="D128" s="232">
        <v>11.30685388</v>
      </c>
      <c r="E128" s="29">
        <f t="shared" si="6"/>
        <v>8.2220328489247888E-2</v>
      </c>
      <c r="F128" s="232">
        <v>12.73285373</v>
      </c>
      <c r="G128" s="30">
        <f t="shared" si="7"/>
        <v>0.12690384873358995</v>
      </c>
      <c r="H128" s="29">
        <f t="shared" si="8"/>
        <v>12.611818151487419</v>
      </c>
      <c r="I128" s="29">
        <f t="shared" si="9"/>
        <v>16.084652501168396</v>
      </c>
    </row>
    <row r="129" spans="1:9" x14ac:dyDescent="0.25">
      <c r="A129" s="25" t="s">
        <v>128</v>
      </c>
      <c r="B129" s="232">
        <v>16.165822039999998</v>
      </c>
      <c r="C129" s="29">
        <f t="shared" si="5"/>
        <v>0.18911131740925802</v>
      </c>
      <c r="D129" s="232">
        <v>14.178266650000001</v>
      </c>
      <c r="E129" s="29">
        <f t="shared" si="6"/>
        <v>0.1031004516148526</v>
      </c>
      <c r="F129" s="232">
        <v>12.71499169</v>
      </c>
      <c r="G129" s="30">
        <f t="shared" si="7"/>
        <v>0.12672582409981187</v>
      </c>
      <c r="H129" s="29">
        <f t="shared" si="8"/>
        <v>-10.320549021413704</v>
      </c>
      <c r="I129" s="29">
        <f t="shared" si="9"/>
        <v>-21.346457615711813</v>
      </c>
    </row>
    <row r="130" spans="1:9" x14ac:dyDescent="0.25">
      <c r="A130" s="25" t="s">
        <v>28</v>
      </c>
      <c r="B130" s="232">
        <v>15.3335554</v>
      </c>
      <c r="C130" s="29">
        <f t="shared" si="5"/>
        <v>0.17937528045816856</v>
      </c>
      <c r="D130" s="232">
        <v>10.99221475</v>
      </c>
      <c r="E130" s="29">
        <f t="shared" si="6"/>
        <v>7.99323593601933E-2</v>
      </c>
      <c r="F130" s="232">
        <v>12.13371351</v>
      </c>
      <c r="G130" s="30">
        <f t="shared" si="7"/>
        <v>0.12093243011358748</v>
      </c>
      <c r="H130" s="29">
        <f t="shared" si="8"/>
        <v>10.384611163096125</v>
      </c>
      <c r="I130" s="29">
        <f t="shared" si="9"/>
        <v>-20.868231838781504</v>
      </c>
    </row>
    <row r="131" spans="1:9" x14ac:dyDescent="0.25">
      <c r="A131" s="25" t="s">
        <v>148</v>
      </c>
      <c r="B131" s="232">
        <v>14.46958749</v>
      </c>
      <c r="C131" s="29">
        <f t="shared" si="5"/>
        <v>0.16926839512594433</v>
      </c>
      <c r="D131" s="232">
        <v>11.04656106</v>
      </c>
      <c r="E131" s="29">
        <f t="shared" si="6"/>
        <v>8.0327550764256836E-2</v>
      </c>
      <c r="F131" s="232">
        <v>11.914190029999999</v>
      </c>
      <c r="G131" s="30">
        <f t="shared" si="7"/>
        <v>0.11874451724738107</v>
      </c>
      <c r="H131" s="29">
        <f t="shared" si="8"/>
        <v>7.8542902654267222</v>
      </c>
      <c r="I131" s="29">
        <f t="shared" si="9"/>
        <v>-17.660472088551582</v>
      </c>
    </row>
    <row r="132" spans="1:9" x14ac:dyDescent="0.25">
      <c r="A132" s="25" t="s">
        <v>236</v>
      </c>
      <c r="B132" s="232">
        <v>15.05266527</v>
      </c>
      <c r="C132" s="29">
        <f t="shared" ref="C132:C195" si="10">(B132/$B$267)*100</f>
        <v>0.17608936636112349</v>
      </c>
      <c r="D132" s="232">
        <v>8.2684193799999992</v>
      </c>
      <c r="E132" s="29">
        <f t="shared" ref="E132:E195" si="11">(D132/$D$267)*100</f>
        <v>6.0125669326369972E-2</v>
      </c>
      <c r="F132" s="232">
        <v>11.3961177</v>
      </c>
      <c r="G132" s="30">
        <f t="shared" ref="G132:G195" si="12">(F132/$F$267)*100</f>
        <v>0.11358107360831098</v>
      </c>
      <c r="H132" s="29">
        <f t="shared" si="8"/>
        <v>37.827040166412075</v>
      </c>
      <c r="I132" s="29">
        <f t="shared" si="9"/>
        <v>-24.291695220829158</v>
      </c>
    </row>
    <row r="133" spans="1:9" x14ac:dyDescent="0.25">
      <c r="A133" s="25" t="s">
        <v>159</v>
      </c>
      <c r="B133" s="232">
        <v>7.48477426</v>
      </c>
      <c r="C133" s="29">
        <f t="shared" si="10"/>
        <v>8.7558524231997822E-2</v>
      </c>
      <c r="D133" s="232">
        <v>7.9110874999999998</v>
      </c>
      <c r="E133" s="29">
        <f t="shared" si="11"/>
        <v>5.7527250273192956E-2</v>
      </c>
      <c r="F133" s="232">
        <v>10.83221359</v>
      </c>
      <c r="G133" s="30">
        <f t="shared" si="12"/>
        <v>0.10796084083149972</v>
      </c>
      <c r="H133" s="29">
        <f t="shared" ref="H133:H196" si="13">((F133/D133)-1)*100</f>
        <v>36.924456846166855</v>
      </c>
      <c r="I133" s="29">
        <f t="shared" ref="I133:I196" si="14">((F133/B133)-1)*100</f>
        <v>44.723317146508037</v>
      </c>
    </row>
    <row r="134" spans="1:9" x14ac:dyDescent="0.25">
      <c r="A134" s="25" t="s">
        <v>199</v>
      </c>
      <c r="B134" s="232">
        <v>13.22422944</v>
      </c>
      <c r="C134" s="29">
        <f t="shared" si="10"/>
        <v>0.15469992462695045</v>
      </c>
      <c r="D134" s="232">
        <v>8.6903078000000011</v>
      </c>
      <c r="E134" s="29">
        <f t="shared" si="11"/>
        <v>6.3193525765159464E-2</v>
      </c>
      <c r="F134" s="232">
        <v>10.691343880000002</v>
      </c>
      <c r="G134" s="30">
        <f t="shared" si="12"/>
        <v>0.10655684226620837</v>
      </c>
      <c r="H134" s="29">
        <f t="shared" si="13"/>
        <v>23.026066809739465</v>
      </c>
      <c r="I134" s="29">
        <f t="shared" si="14"/>
        <v>-19.153369740687133</v>
      </c>
    </row>
    <row r="135" spans="1:9" x14ac:dyDescent="0.25">
      <c r="A135" s="25" t="s">
        <v>221</v>
      </c>
      <c r="B135" s="232">
        <v>10.29429713</v>
      </c>
      <c r="C135" s="29">
        <f t="shared" si="10"/>
        <v>0.12042493646408123</v>
      </c>
      <c r="D135" s="232">
        <v>9.3510176300000012</v>
      </c>
      <c r="E135" s="29">
        <f t="shared" si="11"/>
        <v>6.799802574678257E-2</v>
      </c>
      <c r="F135" s="232">
        <v>10.608714880000001</v>
      </c>
      <c r="G135" s="30">
        <f t="shared" si="12"/>
        <v>0.10573330825416662</v>
      </c>
      <c r="H135" s="29">
        <f t="shared" si="13"/>
        <v>13.449843640172876</v>
      </c>
      <c r="I135" s="29">
        <f t="shared" si="14"/>
        <v>3.0542906041026718</v>
      </c>
    </row>
    <row r="136" spans="1:9" x14ac:dyDescent="0.25">
      <c r="A136" s="25" t="s">
        <v>182</v>
      </c>
      <c r="B136" s="232">
        <v>14.09829392</v>
      </c>
      <c r="C136" s="29">
        <f t="shared" si="10"/>
        <v>0.16492492184048146</v>
      </c>
      <c r="D136" s="232">
        <v>17.97352382</v>
      </c>
      <c r="E136" s="29">
        <f t="shared" si="11"/>
        <v>0.13069851687070017</v>
      </c>
      <c r="F136" s="232">
        <v>10.605538900000001</v>
      </c>
      <c r="G136" s="30">
        <f t="shared" si="12"/>
        <v>0.10570165438504601</v>
      </c>
      <c r="H136" s="29">
        <f t="shared" si="13"/>
        <v>-40.993546918169102</v>
      </c>
      <c r="I136" s="29">
        <f t="shared" si="14"/>
        <v>-24.774309854933129</v>
      </c>
    </row>
    <row r="137" spans="1:9" x14ac:dyDescent="0.25">
      <c r="A137" s="25" t="s">
        <v>215</v>
      </c>
      <c r="B137" s="232">
        <v>59.29193824</v>
      </c>
      <c r="C137" s="29">
        <f t="shared" si="10"/>
        <v>0.69361004498072298</v>
      </c>
      <c r="D137" s="232">
        <v>10.742712730000001</v>
      </c>
      <c r="E137" s="29">
        <f t="shared" si="11"/>
        <v>7.8118049361952588E-2</v>
      </c>
      <c r="F137" s="232">
        <v>10.59087087</v>
      </c>
      <c r="G137" s="30">
        <f t="shared" si="12"/>
        <v>0.10555546331902016</v>
      </c>
      <c r="H137" s="29">
        <f t="shared" si="13"/>
        <v>-1.4134405695869434</v>
      </c>
      <c r="I137" s="29">
        <f t="shared" si="14"/>
        <v>-82.13775568083031</v>
      </c>
    </row>
    <row r="138" spans="1:9" x14ac:dyDescent="0.25">
      <c r="A138" s="25" t="s">
        <v>252</v>
      </c>
      <c r="B138" s="232">
        <v>10.223375390000001</v>
      </c>
      <c r="C138" s="29">
        <f t="shared" si="10"/>
        <v>0.11959527845775342</v>
      </c>
      <c r="D138" s="232">
        <v>10.849670570000001</v>
      </c>
      <c r="E138" s="29">
        <f t="shared" si="11"/>
        <v>7.8895817327527484E-2</v>
      </c>
      <c r="F138" s="232">
        <v>9.7836673300000001</v>
      </c>
      <c r="G138" s="30">
        <f t="shared" si="12"/>
        <v>9.7510351193368025E-2</v>
      </c>
      <c r="H138" s="29">
        <f t="shared" si="13"/>
        <v>-9.8252129695768353</v>
      </c>
      <c r="I138" s="29">
        <f t="shared" si="14"/>
        <v>-4.3010066952065662</v>
      </c>
    </row>
    <row r="139" spans="1:9" x14ac:dyDescent="0.25">
      <c r="A139" s="25" t="s">
        <v>219</v>
      </c>
      <c r="B139" s="232">
        <v>7.4553031299999999</v>
      </c>
      <c r="C139" s="29">
        <f t="shared" si="10"/>
        <v>8.721376451572424E-2</v>
      </c>
      <c r="D139" s="232">
        <v>24.571184079999998</v>
      </c>
      <c r="E139" s="29">
        <f t="shared" si="11"/>
        <v>0.17867488585846816</v>
      </c>
      <c r="F139" s="232">
        <v>9.7162212500000003</v>
      </c>
      <c r="G139" s="30">
        <f t="shared" si="12"/>
        <v>9.6838139973833837E-2</v>
      </c>
      <c r="H139" s="29">
        <f t="shared" si="13"/>
        <v>-60.456845635255199</v>
      </c>
      <c r="I139" s="29">
        <f t="shared" si="14"/>
        <v>30.326307067275483</v>
      </c>
    </row>
    <row r="140" spans="1:9" x14ac:dyDescent="0.25">
      <c r="A140" s="25" t="s">
        <v>120</v>
      </c>
      <c r="B140" s="232">
        <v>11.559396660000001</v>
      </c>
      <c r="C140" s="29">
        <f t="shared" si="10"/>
        <v>0.13522434710835016</v>
      </c>
      <c r="D140" s="232">
        <v>10.693770259999999</v>
      </c>
      <c r="E140" s="29">
        <f t="shared" si="11"/>
        <v>7.7762153194620542E-2</v>
      </c>
      <c r="F140" s="232">
        <v>9.5219245899999994</v>
      </c>
      <c r="G140" s="30">
        <f t="shared" si="12"/>
        <v>9.4901653898289973E-2</v>
      </c>
      <c r="H140" s="29">
        <f t="shared" si="13"/>
        <v>-10.958208765558419</v>
      </c>
      <c r="I140" s="29">
        <f t="shared" si="14"/>
        <v>-17.626110859664902</v>
      </c>
    </row>
    <row r="141" spans="1:9" x14ac:dyDescent="0.25">
      <c r="A141" s="25" t="s">
        <v>113</v>
      </c>
      <c r="B141" s="232">
        <v>6.3554238700000001</v>
      </c>
      <c r="C141" s="29">
        <f t="shared" si="10"/>
        <v>7.4347136679845896E-2</v>
      </c>
      <c r="D141" s="232">
        <v>2.9977208599999998</v>
      </c>
      <c r="E141" s="29">
        <f t="shared" si="11"/>
        <v>2.1798600781800379E-2</v>
      </c>
      <c r="F141" s="232">
        <v>9.4143980099999993</v>
      </c>
      <c r="G141" s="30">
        <f t="shared" si="12"/>
        <v>9.3829974514193226E-2</v>
      </c>
      <c r="H141" s="29">
        <f t="shared" si="13"/>
        <v>214.05185638265198</v>
      </c>
      <c r="I141" s="29">
        <f t="shared" si="14"/>
        <v>48.131709270242574</v>
      </c>
    </row>
    <row r="142" spans="1:9" x14ac:dyDescent="0.25">
      <c r="A142" s="25" t="s">
        <v>152</v>
      </c>
      <c r="B142" s="232">
        <v>18.506998120000002</v>
      </c>
      <c r="C142" s="29">
        <f t="shared" si="10"/>
        <v>0.21649890658847448</v>
      </c>
      <c r="D142" s="232">
        <v>7.8698896100000004</v>
      </c>
      <c r="E142" s="29">
        <f t="shared" si="11"/>
        <v>5.7227670559435846E-2</v>
      </c>
      <c r="F142" s="232">
        <v>9.1753397400000001</v>
      </c>
      <c r="G142" s="30">
        <f t="shared" si="12"/>
        <v>9.1447365306713269E-2</v>
      </c>
      <c r="H142" s="29">
        <f t="shared" si="13"/>
        <v>16.587909039298452</v>
      </c>
      <c r="I142" s="29">
        <f t="shared" si="14"/>
        <v>-50.422323055814957</v>
      </c>
    </row>
    <row r="143" spans="1:9" x14ac:dyDescent="0.25">
      <c r="A143" s="25" t="s">
        <v>258</v>
      </c>
      <c r="B143" s="232">
        <v>11.580756460000002</v>
      </c>
      <c r="C143" s="29">
        <f t="shared" si="10"/>
        <v>0.13547421871448337</v>
      </c>
      <c r="D143" s="232">
        <v>18.460025829999999</v>
      </c>
      <c r="E143" s="29">
        <f t="shared" si="11"/>
        <v>0.13423622554699546</v>
      </c>
      <c r="F143" s="232">
        <v>8.8092190800000001</v>
      </c>
      <c r="G143" s="30">
        <f t="shared" si="12"/>
        <v>8.7798370207883822E-2</v>
      </c>
      <c r="H143" s="29">
        <f t="shared" si="13"/>
        <v>-52.279486707522118</v>
      </c>
      <c r="I143" s="29">
        <f t="shared" si="14"/>
        <v>-23.932265474823755</v>
      </c>
    </row>
    <row r="144" spans="1:9" x14ac:dyDescent="0.25">
      <c r="A144" s="25" t="s">
        <v>64</v>
      </c>
      <c r="B144" s="232">
        <v>17.168107829999997</v>
      </c>
      <c r="C144" s="29">
        <f t="shared" si="10"/>
        <v>0.2008362755152226</v>
      </c>
      <c r="D144" s="232">
        <v>9.6326140500000008</v>
      </c>
      <c r="E144" s="29">
        <f t="shared" si="11"/>
        <v>7.0045717385811349E-2</v>
      </c>
      <c r="F144" s="232">
        <v>8.7139727699999998</v>
      </c>
      <c r="G144" s="30">
        <f t="shared" si="12"/>
        <v>8.6849083930590459E-2</v>
      </c>
      <c r="H144" s="29">
        <f t="shared" si="13"/>
        <v>-9.5367807246466096</v>
      </c>
      <c r="I144" s="29">
        <f t="shared" si="14"/>
        <v>-49.243254665648251</v>
      </c>
    </row>
    <row r="145" spans="1:9" x14ac:dyDescent="0.25">
      <c r="A145" s="25" t="s">
        <v>188</v>
      </c>
      <c r="B145" s="232">
        <v>11.70891031</v>
      </c>
      <c r="C145" s="29">
        <f t="shared" si="10"/>
        <v>0.13697339044510129</v>
      </c>
      <c r="D145" s="232">
        <v>8.1279582500000007</v>
      </c>
      <c r="E145" s="29">
        <f t="shared" si="11"/>
        <v>5.9104274659813015E-2</v>
      </c>
      <c r="F145" s="232">
        <v>8.1193247100000008</v>
      </c>
      <c r="G145" s="30">
        <f t="shared" si="12"/>
        <v>8.0922437080154785E-2</v>
      </c>
      <c r="H145" s="29">
        <f t="shared" si="13"/>
        <v>-0.10622027985933702</v>
      </c>
      <c r="I145" s="29">
        <f t="shared" si="14"/>
        <v>-30.656871604305593</v>
      </c>
    </row>
    <row r="146" spans="1:9" x14ac:dyDescent="0.25">
      <c r="A146" s="282" t="s">
        <v>524</v>
      </c>
      <c r="B146" s="232">
        <v>6.9362342400000001</v>
      </c>
      <c r="C146" s="29">
        <f t="shared" si="10"/>
        <v>8.1141583257562808E-2</v>
      </c>
      <c r="D146" s="232">
        <v>7.3167465800000002</v>
      </c>
      <c r="E146" s="29">
        <f t="shared" si="11"/>
        <v>5.3205366732852935E-2</v>
      </c>
      <c r="F146" s="232">
        <v>7.4697875599999994</v>
      </c>
      <c r="G146" s="30">
        <f t="shared" si="12"/>
        <v>7.4448730087335421E-2</v>
      </c>
      <c r="H146" s="29">
        <f t="shared" si="13"/>
        <v>2.0916534189981295</v>
      </c>
      <c r="I146" s="29">
        <f t="shared" si="14"/>
        <v>7.692262134446004</v>
      </c>
    </row>
    <row r="147" spans="1:9" x14ac:dyDescent="0.25">
      <c r="A147" s="25" t="s">
        <v>173</v>
      </c>
      <c r="B147" s="232">
        <v>6.3019777499999998</v>
      </c>
      <c r="C147" s="29">
        <f t="shared" si="10"/>
        <v>7.3721912293569433E-2</v>
      </c>
      <c r="D147" s="232">
        <v>5.1741244000000002</v>
      </c>
      <c r="E147" s="29">
        <f t="shared" si="11"/>
        <v>3.7624808132059512E-2</v>
      </c>
      <c r="F147" s="232">
        <v>7.3067833600000007</v>
      </c>
      <c r="G147" s="30">
        <f t="shared" si="12"/>
        <v>7.2824124890544253E-2</v>
      </c>
      <c r="H147" s="29">
        <f t="shared" si="13"/>
        <v>41.217775127323961</v>
      </c>
      <c r="I147" s="29">
        <f t="shared" si="14"/>
        <v>15.944290028634288</v>
      </c>
    </row>
    <row r="148" spans="1:9" x14ac:dyDescent="0.25">
      <c r="A148" s="25" t="s">
        <v>71</v>
      </c>
      <c r="B148" s="232">
        <v>34.136868549999996</v>
      </c>
      <c r="C148" s="29">
        <f t="shared" si="10"/>
        <v>0.39934054499322991</v>
      </c>
      <c r="D148" s="232">
        <v>71.431724599999995</v>
      </c>
      <c r="E148" s="29">
        <f t="shared" si="11"/>
        <v>0.51943183519459157</v>
      </c>
      <c r="F148" s="232">
        <v>6.7437947099999995</v>
      </c>
      <c r="G148" s="30">
        <f t="shared" si="12"/>
        <v>6.7213016179698479E-2</v>
      </c>
      <c r="H148" s="29">
        <f t="shared" si="13"/>
        <v>-90.559104168681941</v>
      </c>
      <c r="I148" s="29">
        <f t="shared" si="14"/>
        <v>-80.244834993806123</v>
      </c>
    </row>
    <row r="149" spans="1:9" x14ac:dyDescent="0.25">
      <c r="A149" s="25" t="s">
        <v>255</v>
      </c>
      <c r="B149" s="232">
        <v>34.025688960000004</v>
      </c>
      <c r="C149" s="29">
        <f t="shared" si="10"/>
        <v>0.39803994186386871</v>
      </c>
      <c r="D149" s="232">
        <v>12.56459995</v>
      </c>
      <c r="E149" s="29">
        <f t="shared" si="11"/>
        <v>9.1366311636193853E-2</v>
      </c>
      <c r="F149" s="232">
        <v>6.2816337999999998</v>
      </c>
      <c r="G149" s="30">
        <f t="shared" si="12"/>
        <v>6.2606821884461081E-2</v>
      </c>
      <c r="H149" s="29">
        <f t="shared" si="13"/>
        <v>-50.005301999288875</v>
      </c>
      <c r="I149" s="29">
        <f t="shared" si="14"/>
        <v>-81.538555156415555</v>
      </c>
    </row>
    <row r="150" spans="1:9" x14ac:dyDescent="0.25">
      <c r="A150" s="25" t="s">
        <v>227</v>
      </c>
      <c r="B150" s="232">
        <v>5.8600075700000005</v>
      </c>
      <c r="C150" s="29">
        <f t="shared" si="10"/>
        <v>6.8551648586063788E-2</v>
      </c>
      <c r="D150" s="232">
        <v>4.7646317500000004</v>
      </c>
      <c r="E150" s="29">
        <f t="shared" si="11"/>
        <v>3.4647090319990942E-2</v>
      </c>
      <c r="F150" s="232">
        <v>6.2596942499999999</v>
      </c>
      <c r="G150" s="30">
        <f t="shared" si="12"/>
        <v>6.2388158150978992E-2</v>
      </c>
      <c r="H150" s="29">
        <f t="shared" si="13"/>
        <v>31.378343142678332</v>
      </c>
      <c r="I150" s="29">
        <f t="shared" si="14"/>
        <v>6.8205829979840704</v>
      </c>
    </row>
    <row r="151" spans="1:9" x14ac:dyDescent="0.25">
      <c r="A151" s="25" t="s">
        <v>76</v>
      </c>
      <c r="B151" s="232">
        <v>13.576834849999999</v>
      </c>
      <c r="C151" s="29">
        <f t="shared" si="10"/>
        <v>0.15882477973458045</v>
      </c>
      <c r="D151" s="232">
        <v>9.46374198</v>
      </c>
      <c r="E151" s="29">
        <f t="shared" si="11"/>
        <v>6.8817726185481154E-2</v>
      </c>
      <c r="F151" s="232">
        <v>5.6819665599999993</v>
      </c>
      <c r="G151" s="30">
        <f t="shared" si="12"/>
        <v>5.663015064255799E-2</v>
      </c>
      <c r="H151" s="29">
        <f t="shared" si="13"/>
        <v>-39.960677583900072</v>
      </c>
      <c r="I151" s="29">
        <f t="shared" si="14"/>
        <v>-58.149549414309917</v>
      </c>
    </row>
    <row r="152" spans="1:9" x14ac:dyDescent="0.25">
      <c r="A152" s="25" t="s">
        <v>31</v>
      </c>
      <c r="B152" s="232">
        <v>6.3192359000000007</v>
      </c>
      <c r="C152" s="29">
        <f t="shared" si="10"/>
        <v>7.3923801902057718E-2</v>
      </c>
      <c r="D152" s="232">
        <v>4.20014881</v>
      </c>
      <c r="E152" s="29">
        <f t="shared" si="11"/>
        <v>3.0542325789914924E-2</v>
      </c>
      <c r="F152" s="232">
        <v>5.4741746999999998</v>
      </c>
      <c r="G152" s="30">
        <f t="shared" si="12"/>
        <v>5.4559162682696206E-2</v>
      </c>
      <c r="H152" s="29">
        <f t="shared" si="13"/>
        <v>30.332875039253658</v>
      </c>
      <c r="I152" s="29">
        <f t="shared" si="14"/>
        <v>-13.372838320531766</v>
      </c>
    </row>
    <row r="153" spans="1:9" x14ac:dyDescent="0.25">
      <c r="A153" s="25" t="s">
        <v>190</v>
      </c>
      <c r="B153" s="232">
        <v>1.8697588700000001</v>
      </c>
      <c r="C153" s="29">
        <f t="shared" si="10"/>
        <v>2.1872847682501497E-2</v>
      </c>
      <c r="D153" s="232">
        <v>1.1327532300000001</v>
      </c>
      <c r="E153" s="29">
        <f t="shared" si="11"/>
        <v>8.2370696266445935E-3</v>
      </c>
      <c r="F153" s="232">
        <v>5.2711763899999999</v>
      </c>
      <c r="G153" s="30">
        <f t="shared" si="12"/>
        <v>5.2535950339911014E-2</v>
      </c>
      <c r="H153" s="29">
        <f t="shared" si="13"/>
        <v>365.34198715107607</v>
      </c>
      <c r="I153" s="29">
        <f t="shared" si="14"/>
        <v>181.91744264863411</v>
      </c>
    </row>
    <row r="154" spans="1:9" x14ac:dyDescent="0.25">
      <c r="A154" s="25" t="s">
        <v>163</v>
      </c>
      <c r="B154" s="232">
        <v>11.59611958</v>
      </c>
      <c r="C154" s="29">
        <f t="shared" si="10"/>
        <v>0.13565393984809027</v>
      </c>
      <c r="D154" s="232">
        <v>7.0064482799999999</v>
      </c>
      <c r="E154" s="29">
        <f t="shared" si="11"/>
        <v>5.0948962924470542E-2</v>
      </c>
      <c r="F154" s="232">
        <v>5.0520372099999999</v>
      </c>
      <c r="G154" s="30">
        <f t="shared" si="12"/>
        <v>5.035186765585406E-2</v>
      </c>
      <c r="H154" s="29">
        <f t="shared" si="13"/>
        <v>-27.894462242430194</v>
      </c>
      <c r="I154" s="29">
        <f t="shared" si="14"/>
        <v>-56.433381225963522</v>
      </c>
    </row>
    <row r="155" spans="1:9" x14ac:dyDescent="0.25">
      <c r="A155" s="25" t="s">
        <v>141</v>
      </c>
      <c r="B155" s="232">
        <v>2.61694666</v>
      </c>
      <c r="C155" s="29">
        <f t="shared" si="10"/>
        <v>3.0613613662071319E-2</v>
      </c>
      <c r="D155" s="232">
        <v>3.0737612000000003</v>
      </c>
      <c r="E155" s="29">
        <f t="shared" si="11"/>
        <v>2.2351545199371128E-2</v>
      </c>
      <c r="F155" s="232">
        <v>4.9828002699999994</v>
      </c>
      <c r="G155" s="30">
        <f t="shared" si="12"/>
        <v>4.9661807568237196E-2</v>
      </c>
      <c r="H155" s="29">
        <f t="shared" si="13"/>
        <v>62.107592157777212</v>
      </c>
      <c r="I155" s="29">
        <f t="shared" si="14"/>
        <v>90.405113950622123</v>
      </c>
    </row>
    <row r="156" spans="1:9" x14ac:dyDescent="0.25">
      <c r="A156" s="25" t="s">
        <v>62</v>
      </c>
      <c r="B156" s="232">
        <v>32.879611699999998</v>
      </c>
      <c r="C156" s="29">
        <f t="shared" si="10"/>
        <v>0.38463287973271876</v>
      </c>
      <c r="D156" s="232">
        <v>5.2735275000000001</v>
      </c>
      <c r="E156" s="29">
        <f t="shared" si="11"/>
        <v>3.8347640108274066E-2</v>
      </c>
      <c r="F156" s="232">
        <v>4.9317766500000007</v>
      </c>
      <c r="G156" s="30">
        <f t="shared" si="12"/>
        <v>4.9153273197889084E-2</v>
      </c>
      <c r="H156" s="29">
        <f t="shared" si="13"/>
        <v>-6.4804981106100108</v>
      </c>
      <c r="I156" s="29">
        <f t="shared" si="14"/>
        <v>-85.000502150090782</v>
      </c>
    </row>
    <row r="157" spans="1:9" x14ac:dyDescent="0.25">
      <c r="A157" s="25" t="s">
        <v>138</v>
      </c>
      <c r="B157" s="232">
        <v>3.3944281200000002</v>
      </c>
      <c r="C157" s="29">
        <f t="shared" si="10"/>
        <v>3.9708761610506446E-2</v>
      </c>
      <c r="D157" s="232">
        <v>2.67542255</v>
      </c>
      <c r="E157" s="29">
        <f t="shared" si="11"/>
        <v>1.9454936204459133E-2</v>
      </c>
      <c r="F157" s="232">
        <v>4.8636964800000007</v>
      </c>
      <c r="G157" s="30">
        <f t="shared" si="12"/>
        <v>4.8474742227641532E-2</v>
      </c>
      <c r="H157" s="29">
        <f t="shared" si="13"/>
        <v>81.791712864197862</v>
      </c>
      <c r="I157" s="29">
        <f t="shared" si="14"/>
        <v>43.284709767252359</v>
      </c>
    </row>
    <row r="158" spans="1:9" x14ac:dyDescent="0.25">
      <c r="A158" s="25" t="s">
        <v>92</v>
      </c>
      <c r="B158" s="232">
        <v>1.7344328899999999</v>
      </c>
      <c r="C158" s="29">
        <f t="shared" si="10"/>
        <v>2.0289774808497564E-2</v>
      </c>
      <c r="D158" s="232">
        <v>1.6312973400000002</v>
      </c>
      <c r="E158" s="29">
        <f t="shared" si="11"/>
        <v>1.1862345138790836E-2</v>
      </c>
      <c r="F158" s="232">
        <v>4.8608289200000003</v>
      </c>
      <c r="G158" s="30">
        <f t="shared" si="12"/>
        <v>4.8446162271553829E-2</v>
      </c>
      <c r="H158" s="29">
        <f t="shared" si="13"/>
        <v>197.97320211409161</v>
      </c>
      <c r="I158" s="29">
        <f t="shared" si="14"/>
        <v>180.25465545686234</v>
      </c>
    </row>
    <row r="159" spans="1:9" x14ac:dyDescent="0.25">
      <c r="A159" s="25" t="s">
        <v>248</v>
      </c>
      <c r="B159" s="232">
        <v>129.53837748000001</v>
      </c>
      <c r="C159" s="29">
        <f t="shared" si="10"/>
        <v>1.5153682355085831</v>
      </c>
      <c r="D159" s="232">
        <v>7.3826983400000001</v>
      </c>
      <c r="E159" s="29">
        <f t="shared" si="11"/>
        <v>5.3684949774182901E-2</v>
      </c>
      <c r="F159" s="232">
        <v>4.6318205300000006</v>
      </c>
      <c r="G159" s="30">
        <f t="shared" si="12"/>
        <v>4.616371666277333E-2</v>
      </c>
      <c r="H159" s="29">
        <f t="shared" si="13"/>
        <v>-37.261143328795413</v>
      </c>
      <c r="I159" s="29">
        <f t="shared" si="14"/>
        <v>-96.42436425397166</v>
      </c>
    </row>
    <row r="160" spans="1:9" x14ac:dyDescent="0.25">
      <c r="A160" s="25" t="s">
        <v>205</v>
      </c>
      <c r="B160" s="232">
        <v>4.72240971</v>
      </c>
      <c r="C160" s="29">
        <f t="shared" si="10"/>
        <v>5.5243780328313709E-2</v>
      </c>
      <c r="D160" s="232">
        <v>8.0035531100000004</v>
      </c>
      <c r="E160" s="29">
        <f t="shared" si="11"/>
        <v>5.8199634732110081E-2</v>
      </c>
      <c r="F160" s="232">
        <v>4.5772708399999997</v>
      </c>
      <c r="G160" s="30">
        <f t="shared" si="12"/>
        <v>4.5620039200122989E-2</v>
      </c>
      <c r="H160" s="29">
        <f t="shared" si="13"/>
        <v>-42.809515010515128</v>
      </c>
      <c r="I160" s="29">
        <f t="shared" si="14"/>
        <v>-3.0734069873831427</v>
      </c>
    </row>
    <row r="161" spans="1:9" x14ac:dyDescent="0.25">
      <c r="A161" s="25" t="s">
        <v>239</v>
      </c>
      <c r="B161" s="232">
        <v>3.7803836</v>
      </c>
      <c r="C161" s="29">
        <f t="shared" si="10"/>
        <v>4.422375312182724E-2</v>
      </c>
      <c r="D161" s="232">
        <v>0.67694294999999993</v>
      </c>
      <c r="E161" s="29">
        <f t="shared" si="11"/>
        <v>4.9225427610709071E-3</v>
      </c>
      <c r="F161" s="232">
        <v>4.4096706900000004</v>
      </c>
      <c r="G161" s="30">
        <f t="shared" si="12"/>
        <v>4.3949627795551949E-2</v>
      </c>
      <c r="H161" s="29">
        <f t="shared" si="13"/>
        <v>551.40950060858177</v>
      </c>
      <c r="I161" s="29">
        <f t="shared" si="14"/>
        <v>16.646117341107946</v>
      </c>
    </row>
    <row r="162" spans="1:9" x14ac:dyDescent="0.25">
      <c r="A162" s="25" t="s">
        <v>254</v>
      </c>
      <c r="B162" s="232">
        <v>3.4206581099999998</v>
      </c>
      <c r="C162" s="29">
        <f t="shared" si="10"/>
        <v>4.0015605763080796E-2</v>
      </c>
      <c r="D162" s="232">
        <v>4.1845449800000001</v>
      </c>
      <c r="E162" s="29">
        <f t="shared" si="11"/>
        <v>3.0428859034095278E-2</v>
      </c>
      <c r="F162" s="232">
        <v>4.3574861299999998</v>
      </c>
      <c r="G162" s="30">
        <f t="shared" si="12"/>
        <v>4.3429522746919691E-2</v>
      </c>
      <c r="H162" s="29">
        <f t="shared" si="13"/>
        <v>4.1328543683141428</v>
      </c>
      <c r="I162" s="29">
        <f t="shared" si="14"/>
        <v>27.387362018474271</v>
      </c>
    </row>
    <row r="163" spans="1:9" x14ac:dyDescent="0.25">
      <c r="A163" s="25" t="s">
        <v>187</v>
      </c>
      <c r="B163" s="232">
        <v>3.2285909799999999</v>
      </c>
      <c r="C163" s="29">
        <f t="shared" si="10"/>
        <v>3.7768762522109728E-2</v>
      </c>
      <c r="D163" s="232">
        <v>1.8689906999999999</v>
      </c>
      <c r="E163" s="29">
        <f t="shared" si="11"/>
        <v>1.3590785812591516E-2</v>
      </c>
      <c r="F163" s="232">
        <v>4.3230992199999996</v>
      </c>
      <c r="G163" s="30">
        <f t="shared" si="12"/>
        <v>4.3086800579714243E-2</v>
      </c>
      <c r="H163" s="29">
        <f t="shared" si="13"/>
        <v>131.30662019880569</v>
      </c>
      <c r="I163" s="29">
        <f t="shared" si="14"/>
        <v>33.900492406133154</v>
      </c>
    </row>
    <row r="164" spans="1:9" x14ac:dyDescent="0.25">
      <c r="A164" s="25" t="s">
        <v>243</v>
      </c>
      <c r="B164" s="232">
        <v>1.71220763</v>
      </c>
      <c r="C164" s="29">
        <f t="shared" si="10"/>
        <v>2.0029778862237398E-2</v>
      </c>
      <c r="D164" s="232">
        <v>4.8360656500000001</v>
      </c>
      <c r="E164" s="29">
        <f t="shared" si="11"/>
        <v>3.516653797409542E-2</v>
      </c>
      <c r="F164" s="232">
        <v>4.1025565899999998</v>
      </c>
      <c r="G164" s="30">
        <f t="shared" si="12"/>
        <v>4.0888730205993859E-2</v>
      </c>
      <c r="H164" s="29">
        <f t="shared" si="13"/>
        <v>-15.167475238885563</v>
      </c>
      <c r="I164" s="29">
        <f t="shared" si="14"/>
        <v>139.60625558011324</v>
      </c>
    </row>
    <row r="165" spans="1:9" x14ac:dyDescent="0.25">
      <c r="A165" s="25" t="s">
        <v>144</v>
      </c>
      <c r="B165" s="232">
        <v>3.10912488</v>
      </c>
      <c r="C165" s="29">
        <f t="shared" si="10"/>
        <v>3.6371221988702608E-2</v>
      </c>
      <c r="D165" s="232">
        <v>2.7638398</v>
      </c>
      <c r="E165" s="29">
        <f t="shared" si="11"/>
        <v>2.009788210402319E-2</v>
      </c>
      <c r="F165" s="232">
        <v>4.0763817700000002</v>
      </c>
      <c r="G165" s="30">
        <f t="shared" si="12"/>
        <v>4.0627855034697215E-2</v>
      </c>
      <c r="H165" s="29">
        <f t="shared" si="13"/>
        <v>47.489799155508237</v>
      </c>
      <c r="I165" s="29">
        <f t="shared" si="14"/>
        <v>31.110261804601436</v>
      </c>
    </row>
    <row r="166" spans="1:9" x14ac:dyDescent="0.25">
      <c r="A166" s="25" t="s">
        <v>185</v>
      </c>
      <c r="B166" s="232">
        <v>4.6684753299999997</v>
      </c>
      <c r="C166" s="29">
        <f t="shared" si="10"/>
        <v>5.4612844169904064E-2</v>
      </c>
      <c r="D166" s="232">
        <v>5.6560539699999994</v>
      </c>
      <c r="E166" s="29">
        <f t="shared" si="11"/>
        <v>4.1129267283527907E-2</v>
      </c>
      <c r="F166" s="232">
        <v>4.0377327999999997</v>
      </c>
      <c r="G166" s="30">
        <f t="shared" si="12"/>
        <v>4.0242654423224458E-2</v>
      </c>
      <c r="H166" s="29">
        <f t="shared" si="13"/>
        <v>-28.612194625151353</v>
      </c>
      <c r="I166" s="29">
        <f t="shared" si="14"/>
        <v>-13.510675015176743</v>
      </c>
    </row>
    <row r="167" spans="1:9" x14ac:dyDescent="0.25">
      <c r="A167" s="25" t="s">
        <v>226</v>
      </c>
      <c r="B167" s="232">
        <v>0.86694300000000002</v>
      </c>
      <c r="C167" s="29">
        <f t="shared" si="10"/>
        <v>1.0141688584908758E-2</v>
      </c>
      <c r="D167" s="232">
        <v>21.782947329999999</v>
      </c>
      <c r="E167" s="29">
        <f t="shared" si="11"/>
        <v>0.15839959585084734</v>
      </c>
      <c r="F167" s="232">
        <v>4.0030109700000001</v>
      </c>
      <c r="G167" s="30">
        <f t="shared" si="12"/>
        <v>3.9896594226860815E-2</v>
      </c>
      <c r="H167" s="29">
        <f t="shared" si="13"/>
        <v>-81.62318941805016</v>
      </c>
      <c r="I167" s="29">
        <f t="shared" si="14"/>
        <v>361.73865755880144</v>
      </c>
    </row>
    <row r="168" spans="1:9" x14ac:dyDescent="0.25">
      <c r="A168" s="25" t="s">
        <v>193</v>
      </c>
      <c r="B168" s="232">
        <v>3.7938054700000001</v>
      </c>
      <c r="C168" s="29">
        <f t="shared" si="10"/>
        <v>4.4380765088896733E-2</v>
      </c>
      <c r="D168" s="232">
        <v>3.3362791600000001</v>
      </c>
      <c r="E168" s="29">
        <f t="shared" si="11"/>
        <v>2.4260503529831768E-2</v>
      </c>
      <c r="F168" s="232">
        <v>3.9644762899999999</v>
      </c>
      <c r="G168" s="30">
        <f t="shared" si="12"/>
        <v>3.9512532703386664E-2</v>
      </c>
      <c r="H168" s="29">
        <f t="shared" si="13"/>
        <v>18.829273567143566</v>
      </c>
      <c r="I168" s="29">
        <f t="shared" si="14"/>
        <v>4.4986708293190292</v>
      </c>
    </row>
    <row r="169" spans="1:9" x14ac:dyDescent="0.25">
      <c r="A169" s="25" t="s">
        <v>150</v>
      </c>
      <c r="B169" s="232">
        <v>4.4279235899999998</v>
      </c>
      <c r="C169" s="29">
        <f t="shared" si="10"/>
        <v>5.1798817370405204E-2</v>
      </c>
      <c r="D169" s="232">
        <v>3.6667561200000001</v>
      </c>
      <c r="E169" s="29">
        <f t="shared" si="11"/>
        <v>2.6663640998282719E-2</v>
      </c>
      <c r="F169" s="232">
        <v>3.8315779399999998</v>
      </c>
      <c r="G169" s="30">
        <f t="shared" si="12"/>
        <v>3.8187981863255116E-2</v>
      </c>
      <c r="H169" s="29">
        <f t="shared" si="13"/>
        <v>4.4950308830465691</v>
      </c>
      <c r="I169" s="29">
        <f t="shared" si="14"/>
        <v>-13.467839674261405</v>
      </c>
    </row>
    <row r="170" spans="1:9" x14ac:dyDescent="0.25">
      <c r="A170" s="25" t="s">
        <v>61</v>
      </c>
      <c r="B170" s="232">
        <v>6.1301557600000001</v>
      </c>
      <c r="C170" s="29">
        <f t="shared" si="10"/>
        <v>7.1711901122570532E-2</v>
      </c>
      <c r="D170" s="232">
        <v>1.8704217299999999</v>
      </c>
      <c r="E170" s="29">
        <f t="shared" si="11"/>
        <v>1.3601191868770072E-2</v>
      </c>
      <c r="F170" s="232">
        <v>3.8164973999999998</v>
      </c>
      <c r="G170" s="30">
        <f t="shared" si="12"/>
        <v>3.8037679455989425E-2</v>
      </c>
      <c r="H170" s="29">
        <f t="shared" si="13"/>
        <v>104.04475305149496</v>
      </c>
      <c r="I170" s="29">
        <f t="shared" si="14"/>
        <v>-37.742244252534299</v>
      </c>
    </row>
    <row r="171" spans="1:9" x14ac:dyDescent="0.25">
      <c r="A171" s="25" t="s">
        <v>179</v>
      </c>
      <c r="B171" s="232">
        <v>0.50540039000000003</v>
      </c>
      <c r="C171" s="29">
        <f t="shared" si="10"/>
        <v>5.9122841594792669E-3</v>
      </c>
      <c r="D171" s="232">
        <v>12.255065289999999</v>
      </c>
      <c r="E171" s="29">
        <f t="shared" si="11"/>
        <v>8.9115460807651287E-2</v>
      </c>
      <c r="F171" s="232">
        <v>3.8102968800000001</v>
      </c>
      <c r="G171" s="30">
        <f t="shared" si="12"/>
        <v>3.7975881066654629E-2</v>
      </c>
      <c r="H171" s="29">
        <f t="shared" si="13"/>
        <v>-68.908391837706802</v>
      </c>
      <c r="I171" s="29">
        <f t="shared" si="14"/>
        <v>653.91648985470704</v>
      </c>
    </row>
    <row r="172" spans="1:9" x14ac:dyDescent="0.25">
      <c r="A172" s="25" t="s">
        <v>247</v>
      </c>
      <c r="B172" s="232">
        <v>2.41731265</v>
      </c>
      <c r="C172" s="29">
        <f t="shared" si="10"/>
        <v>2.8278251405986943E-2</v>
      </c>
      <c r="D172" s="232">
        <v>4.5912227199999993</v>
      </c>
      <c r="E172" s="29">
        <f t="shared" si="11"/>
        <v>3.3386107595625721E-2</v>
      </c>
      <c r="F172" s="232">
        <v>3.57547842</v>
      </c>
      <c r="G172" s="30">
        <f t="shared" si="12"/>
        <v>3.563552854556315E-2</v>
      </c>
      <c r="H172" s="29">
        <f t="shared" si="13"/>
        <v>-22.123611986307633</v>
      </c>
      <c r="I172" s="29">
        <f t="shared" si="14"/>
        <v>47.911293973495738</v>
      </c>
    </row>
    <row r="173" spans="1:9" x14ac:dyDescent="0.25">
      <c r="A173" s="25" t="s">
        <v>89</v>
      </c>
      <c r="B173" s="232">
        <v>3.0030430499999996</v>
      </c>
      <c r="C173" s="29">
        <f t="shared" si="10"/>
        <v>3.5130253569351816E-2</v>
      </c>
      <c r="D173" s="232">
        <v>2.62166276</v>
      </c>
      <c r="E173" s="29">
        <f t="shared" si="11"/>
        <v>1.9064009812358895E-2</v>
      </c>
      <c r="F173" s="232">
        <v>3.4762160199999999</v>
      </c>
      <c r="G173" s="30">
        <f t="shared" si="12"/>
        <v>3.4646215319977768E-2</v>
      </c>
      <c r="H173" s="29">
        <f t="shared" si="13"/>
        <v>32.595849971183924</v>
      </c>
      <c r="I173" s="29">
        <f t="shared" si="14"/>
        <v>15.756449778500524</v>
      </c>
    </row>
    <row r="174" spans="1:9" x14ac:dyDescent="0.25">
      <c r="A174" s="25" t="s">
        <v>0</v>
      </c>
      <c r="B174" s="232">
        <v>3.277161</v>
      </c>
      <c r="C174" s="29">
        <f t="shared" si="10"/>
        <v>3.8336945225474067E-2</v>
      </c>
      <c r="D174" s="232">
        <v>3.2815463899999999</v>
      </c>
      <c r="E174" s="29">
        <f t="shared" si="11"/>
        <v>2.3862501895045764E-2</v>
      </c>
      <c r="F174" s="232">
        <v>3.32707877</v>
      </c>
      <c r="G174" s="30">
        <f t="shared" si="12"/>
        <v>3.3159817108243693E-2</v>
      </c>
      <c r="H174" s="29">
        <f t="shared" si="13"/>
        <v>1.3875281525427496</v>
      </c>
      <c r="I174" s="29">
        <f t="shared" si="14"/>
        <v>1.5232016370266832</v>
      </c>
    </row>
    <row r="175" spans="1:9" x14ac:dyDescent="0.25">
      <c r="A175" s="25" t="s">
        <v>91</v>
      </c>
      <c r="B175" s="232">
        <v>0.67936203000000006</v>
      </c>
      <c r="C175" s="29">
        <f t="shared" si="10"/>
        <v>7.9473254235531525E-3</v>
      </c>
      <c r="D175" s="232">
        <v>1.29523929</v>
      </c>
      <c r="E175" s="29">
        <f t="shared" si="11"/>
        <v>9.4186235204076242E-3</v>
      </c>
      <c r="F175" s="232">
        <v>3.28370534</v>
      </c>
      <c r="G175" s="30">
        <f t="shared" si="12"/>
        <v>3.2727529475282957E-2</v>
      </c>
      <c r="H175" s="29">
        <f t="shared" si="13"/>
        <v>153.52113430715954</v>
      </c>
      <c r="I175" s="29">
        <f t="shared" si="14"/>
        <v>383.35132006126395</v>
      </c>
    </row>
    <row r="176" spans="1:9" x14ac:dyDescent="0.25">
      <c r="A176" s="25" t="s">
        <v>139</v>
      </c>
      <c r="B176" s="232">
        <v>2.4930436400000002</v>
      </c>
      <c r="C176" s="29">
        <f t="shared" si="10"/>
        <v>2.9164169069324487E-2</v>
      </c>
      <c r="D176" s="232">
        <v>1.9370019599999999</v>
      </c>
      <c r="E176" s="29">
        <f t="shared" si="11"/>
        <v>1.4085344970913958E-2</v>
      </c>
      <c r="F176" s="232">
        <v>3.2324336699999998</v>
      </c>
      <c r="G176" s="30">
        <f t="shared" si="12"/>
        <v>3.2216522878335381E-2</v>
      </c>
      <c r="H176" s="29">
        <f t="shared" si="13"/>
        <v>66.878182714900291</v>
      </c>
      <c r="I176" s="29">
        <f t="shared" si="14"/>
        <v>29.658126241223748</v>
      </c>
    </row>
    <row r="177" spans="1:9" x14ac:dyDescent="0.25">
      <c r="A177" s="25" t="s">
        <v>17</v>
      </c>
      <c r="B177" s="232">
        <v>4.0768361799999999</v>
      </c>
      <c r="C177" s="29">
        <f t="shared" si="10"/>
        <v>4.7691720158359915E-2</v>
      </c>
      <c r="D177" s="232">
        <v>2.4010646499999999</v>
      </c>
      <c r="E177" s="29">
        <f t="shared" si="11"/>
        <v>1.7459881090010246E-2</v>
      </c>
      <c r="F177" s="232">
        <v>2.78142508</v>
      </c>
      <c r="G177" s="30">
        <f t="shared" si="12"/>
        <v>2.7721479811276633E-2</v>
      </c>
      <c r="H177" s="29">
        <f t="shared" si="13"/>
        <v>15.841323972680211</v>
      </c>
      <c r="I177" s="29">
        <f t="shared" si="14"/>
        <v>-31.774911789563241</v>
      </c>
    </row>
    <row r="178" spans="1:9" x14ac:dyDescent="0.25">
      <c r="A178" s="25" t="s">
        <v>241</v>
      </c>
      <c r="B178" s="232">
        <v>3.0499682099999998</v>
      </c>
      <c r="C178" s="29">
        <f t="shared" si="10"/>
        <v>3.5679194341140752E-2</v>
      </c>
      <c r="D178" s="232">
        <v>1.8874340900000002</v>
      </c>
      <c r="E178" s="29">
        <f t="shared" si="11"/>
        <v>1.3724901066962817E-2</v>
      </c>
      <c r="F178" s="232">
        <v>2.6928445000000001</v>
      </c>
      <c r="G178" s="30">
        <f t="shared" si="12"/>
        <v>2.6838628506814684E-2</v>
      </c>
      <c r="H178" s="29">
        <f t="shared" si="13"/>
        <v>42.672240279394337</v>
      </c>
      <c r="I178" s="29">
        <f t="shared" si="14"/>
        <v>-11.709096141693875</v>
      </c>
    </row>
    <row r="179" spans="1:9" x14ac:dyDescent="0.25">
      <c r="A179" s="25" t="s">
        <v>95</v>
      </c>
      <c r="B179" s="232">
        <v>0.97150678000000001</v>
      </c>
      <c r="C179" s="29">
        <f t="shared" si="10"/>
        <v>1.1364898523763919E-2</v>
      </c>
      <c r="D179" s="232">
        <v>1.8238128999999998</v>
      </c>
      <c r="E179" s="29">
        <f t="shared" si="11"/>
        <v>1.3262265289036158E-2</v>
      </c>
      <c r="F179" s="232">
        <v>2.6893532200000001</v>
      </c>
      <c r="G179" s="30">
        <f t="shared" si="12"/>
        <v>2.68038321541351E-2</v>
      </c>
      <c r="H179" s="29">
        <f t="shared" si="13"/>
        <v>47.457736481631429</v>
      </c>
      <c r="I179" s="29">
        <f t="shared" si="14"/>
        <v>176.82289772594277</v>
      </c>
    </row>
    <row r="180" spans="1:9" x14ac:dyDescent="0.25">
      <c r="A180" s="25" t="s">
        <v>83</v>
      </c>
      <c r="B180" s="232">
        <v>2.5392077799999999</v>
      </c>
      <c r="C180" s="29">
        <f t="shared" si="10"/>
        <v>2.9704207262919832E-2</v>
      </c>
      <c r="D180" s="232">
        <v>3.7952757300000002</v>
      </c>
      <c r="E180" s="29">
        <f t="shared" si="11"/>
        <v>2.7598200219057761E-2</v>
      </c>
      <c r="F180" s="232">
        <v>2.6841729600000002</v>
      </c>
      <c r="G180" s="30">
        <f t="shared" si="12"/>
        <v>2.6752202335291603E-2</v>
      </c>
      <c r="H180" s="29">
        <f t="shared" si="13"/>
        <v>-29.275943279093454</v>
      </c>
      <c r="I180" s="29">
        <f t="shared" si="14"/>
        <v>5.7090711970014585</v>
      </c>
    </row>
    <row r="181" spans="1:9" x14ac:dyDescent="0.25">
      <c r="A181" s="25" t="s">
        <v>6</v>
      </c>
      <c r="B181" s="232">
        <v>1.5228087800000001</v>
      </c>
      <c r="C181" s="29">
        <f t="shared" si="10"/>
        <v>1.7814149743552724E-2</v>
      </c>
      <c r="D181" s="232">
        <v>4.4019080800000001</v>
      </c>
      <c r="E181" s="29">
        <f t="shared" si="11"/>
        <v>3.2009463654364877E-2</v>
      </c>
      <c r="F181" s="232">
        <v>2.58010552</v>
      </c>
      <c r="G181" s="30">
        <f t="shared" si="12"/>
        <v>2.571499897586434E-2</v>
      </c>
      <c r="H181" s="29">
        <f t="shared" si="13"/>
        <v>-41.386656124813946</v>
      </c>
      <c r="I181" s="29">
        <f t="shared" si="14"/>
        <v>69.430696347836914</v>
      </c>
    </row>
    <row r="182" spans="1:9" x14ac:dyDescent="0.25">
      <c r="A182" s="25" t="s">
        <v>84</v>
      </c>
      <c r="B182" s="232">
        <v>4.6251399999999998E-2</v>
      </c>
      <c r="C182" s="29">
        <f t="shared" si="10"/>
        <v>5.4105898013600531E-4</v>
      </c>
      <c r="D182" s="232">
        <v>2.9577422599999998</v>
      </c>
      <c r="E182" s="29">
        <f t="shared" si="11"/>
        <v>2.1507887409236637E-2</v>
      </c>
      <c r="F182" s="232">
        <v>2.4681387699999999</v>
      </c>
      <c r="G182" s="30">
        <f t="shared" si="12"/>
        <v>2.4599065988138762E-2</v>
      </c>
      <c r="H182" s="29">
        <f t="shared" si="13"/>
        <v>-16.553284463670604</v>
      </c>
      <c r="I182" s="29">
        <f t="shared" si="14"/>
        <v>5236.3547265596289</v>
      </c>
    </row>
    <row r="183" spans="1:9" x14ac:dyDescent="0.25">
      <c r="A183" s="25" t="s">
        <v>101</v>
      </c>
      <c r="B183" s="232">
        <v>1.3869924199999999</v>
      </c>
      <c r="C183" s="29">
        <f t="shared" si="10"/>
        <v>1.6225340297192515E-2</v>
      </c>
      <c r="D183" s="232">
        <v>0.82738906000000001</v>
      </c>
      <c r="E183" s="29">
        <f t="shared" si="11"/>
        <v>6.0165454531910896E-3</v>
      </c>
      <c r="F183" s="232">
        <v>2.3455136000000003</v>
      </c>
      <c r="G183" s="30">
        <f t="shared" si="12"/>
        <v>2.3376904298811736E-2</v>
      </c>
      <c r="H183" s="29">
        <f t="shared" si="13"/>
        <v>183.48375793124464</v>
      </c>
      <c r="I183" s="29">
        <f t="shared" si="14"/>
        <v>69.107888852053037</v>
      </c>
    </row>
    <row r="184" spans="1:9" x14ac:dyDescent="0.25">
      <c r="A184" s="25" t="s">
        <v>223</v>
      </c>
      <c r="B184" s="232">
        <v>2.0648842800000002</v>
      </c>
      <c r="C184" s="29">
        <f t="shared" si="10"/>
        <v>2.4155467350948721E-2</v>
      </c>
      <c r="D184" s="232">
        <v>3.1066417799999999</v>
      </c>
      <c r="E184" s="29">
        <f t="shared" si="11"/>
        <v>2.2590643724673461E-2</v>
      </c>
      <c r="F184" s="232">
        <v>2.27821344</v>
      </c>
      <c r="G184" s="30">
        <f t="shared" si="12"/>
        <v>2.2706147412296679E-2</v>
      </c>
      <c r="H184" s="29">
        <f t="shared" si="13"/>
        <v>-26.666361900276769</v>
      </c>
      <c r="I184" s="29">
        <f t="shared" si="14"/>
        <v>10.331288879781674</v>
      </c>
    </row>
    <row r="185" spans="1:9" x14ac:dyDescent="0.25">
      <c r="A185" s="25" t="s">
        <v>111</v>
      </c>
      <c r="B185" s="232">
        <v>0.97018749999999998</v>
      </c>
      <c r="C185" s="29">
        <f t="shared" si="10"/>
        <v>1.1349465298146665E-2</v>
      </c>
      <c r="D185" s="232">
        <v>0.64912499000000001</v>
      </c>
      <c r="E185" s="29">
        <f t="shared" si="11"/>
        <v>4.7202582146024649E-3</v>
      </c>
      <c r="F185" s="232">
        <v>2.2290271499999998</v>
      </c>
      <c r="G185" s="30">
        <f t="shared" si="12"/>
        <v>2.2215925060081965E-2</v>
      </c>
      <c r="H185" s="29">
        <f t="shared" si="13"/>
        <v>243.38951424439844</v>
      </c>
      <c r="I185" s="29">
        <f t="shared" si="14"/>
        <v>129.75220253816917</v>
      </c>
    </row>
    <row r="186" spans="1:9" x14ac:dyDescent="0.25">
      <c r="A186" s="25" t="s">
        <v>176</v>
      </c>
      <c r="B186" s="232">
        <v>0.17715288000000001</v>
      </c>
      <c r="C186" s="29">
        <f t="shared" si="10"/>
        <v>2.0723730866731849E-3</v>
      </c>
      <c r="D186" s="232">
        <v>0.30595627000000003</v>
      </c>
      <c r="E186" s="29">
        <f t="shared" si="11"/>
        <v>2.2248297616405581E-3</v>
      </c>
      <c r="F186" s="232">
        <v>2.0177706</v>
      </c>
      <c r="G186" s="30">
        <f t="shared" si="12"/>
        <v>2.0110405760664075E-2</v>
      </c>
      <c r="H186" s="29">
        <f t="shared" si="13"/>
        <v>559.49640450251263</v>
      </c>
      <c r="I186" s="29">
        <f t="shared" si="14"/>
        <v>1038.9996030547175</v>
      </c>
    </row>
    <row r="187" spans="1:9" x14ac:dyDescent="0.25">
      <c r="A187" s="25" t="s">
        <v>112</v>
      </c>
      <c r="B187" s="232">
        <v>1.8314928500000001</v>
      </c>
      <c r="C187" s="29">
        <f t="shared" si="10"/>
        <v>2.1425203421893947E-2</v>
      </c>
      <c r="D187" s="232">
        <v>8.3308577800000005</v>
      </c>
      <c r="E187" s="29">
        <f t="shared" si="11"/>
        <v>6.0579704181054336E-2</v>
      </c>
      <c r="F187" s="232">
        <v>1.99415901</v>
      </c>
      <c r="G187" s="30">
        <f t="shared" si="12"/>
        <v>1.9875077396005358E-2</v>
      </c>
      <c r="H187" s="29">
        <f t="shared" si="13"/>
        <v>-76.062980995937735</v>
      </c>
      <c r="I187" s="29">
        <f t="shared" si="14"/>
        <v>8.8816158905561604</v>
      </c>
    </row>
    <row r="188" spans="1:9" x14ac:dyDescent="0.25">
      <c r="A188" s="25" t="s">
        <v>19</v>
      </c>
      <c r="B188" s="232">
        <v>1.7347048600000001</v>
      </c>
      <c r="C188" s="29">
        <f t="shared" si="10"/>
        <v>2.0292956372965403E-2</v>
      </c>
      <c r="D188" s="232">
        <v>1.8001642099999999</v>
      </c>
      <c r="E188" s="29">
        <f t="shared" si="11"/>
        <v>1.3090298526152655E-2</v>
      </c>
      <c r="F188" s="232">
        <v>1.9686561100000002</v>
      </c>
      <c r="G188" s="30">
        <f t="shared" si="12"/>
        <v>1.9620899013649287E-2</v>
      </c>
      <c r="H188" s="29">
        <f t="shared" si="13"/>
        <v>9.3598072366964935</v>
      </c>
      <c r="I188" s="29">
        <f t="shared" si="14"/>
        <v>13.48651608666156</v>
      </c>
    </row>
    <row r="189" spans="1:9" x14ac:dyDescent="0.25">
      <c r="A189" s="25" t="s">
        <v>225</v>
      </c>
      <c r="B189" s="232">
        <v>1.09019259</v>
      </c>
      <c r="C189" s="29">
        <f t="shared" si="10"/>
        <v>1.2753311054308197E-2</v>
      </c>
      <c r="D189" s="232">
        <v>11.141017659999999</v>
      </c>
      <c r="E189" s="29">
        <f t="shared" si="11"/>
        <v>8.1014413154308115E-2</v>
      </c>
      <c r="F189" s="232">
        <v>1.75184132</v>
      </c>
      <c r="G189" s="30">
        <f t="shared" si="12"/>
        <v>1.7459982702442665E-2</v>
      </c>
      <c r="H189" s="29">
        <f t="shared" si="13"/>
        <v>-84.275751341013489</v>
      </c>
      <c r="I189" s="29">
        <f t="shared" si="14"/>
        <v>60.690994973649559</v>
      </c>
    </row>
    <row r="190" spans="1:9" x14ac:dyDescent="0.25">
      <c r="A190" s="25" t="s">
        <v>140</v>
      </c>
      <c r="B190" s="232">
        <v>0.91467865000000004</v>
      </c>
      <c r="C190" s="29">
        <f t="shared" si="10"/>
        <v>1.0700110645757278E-2</v>
      </c>
      <c r="D190" s="232">
        <v>1.0490606299999998</v>
      </c>
      <c r="E190" s="29">
        <f t="shared" si="11"/>
        <v>7.6284800811220292E-3</v>
      </c>
      <c r="F190" s="232">
        <v>1.7254635600000001</v>
      </c>
      <c r="G190" s="30">
        <f t="shared" si="12"/>
        <v>1.719708489995837E-2</v>
      </c>
      <c r="H190" s="29">
        <f t="shared" si="13"/>
        <v>64.477010256309057</v>
      </c>
      <c r="I190" s="29">
        <f t="shared" si="14"/>
        <v>88.641503767470681</v>
      </c>
    </row>
    <row r="191" spans="1:9" x14ac:dyDescent="0.25">
      <c r="A191" s="25" t="s">
        <v>96</v>
      </c>
      <c r="B191" s="232">
        <v>0.67839559999999999</v>
      </c>
      <c r="C191" s="29">
        <f t="shared" si="10"/>
        <v>7.9360199143107754E-3</v>
      </c>
      <c r="D191" s="232">
        <v>0.71912025999999996</v>
      </c>
      <c r="E191" s="29">
        <f t="shared" si="11"/>
        <v>5.2292445474207676E-3</v>
      </c>
      <c r="F191" s="232">
        <v>1.6569492100000001</v>
      </c>
      <c r="G191" s="30">
        <f t="shared" si="12"/>
        <v>1.651422661124698E-2</v>
      </c>
      <c r="H191" s="29">
        <f t="shared" si="13"/>
        <v>130.4133678558855</v>
      </c>
      <c r="I191" s="29">
        <f t="shared" si="14"/>
        <v>144.24527664978962</v>
      </c>
    </row>
    <row r="192" spans="1:9" x14ac:dyDescent="0.25">
      <c r="A192" s="25" t="s">
        <v>207</v>
      </c>
      <c r="B192" s="232">
        <v>1.60154028</v>
      </c>
      <c r="C192" s="29">
        <f t="shared" si="10"/>
        <v>1.8735168028287414E-2</v>
      </c>
      <c r="D192" s="232">
        <v>2.1961010999999999</v>
      </c>
      <c r="E192" s="29">
        <f t="shared" si="11"/>
        <v>1.5969442583580871E-2</v>
      </c>
      <c r="F192" s="232">
        <v>1.6291665</v>
      </c>
      <c r="G192" s="30">
        <f t="shared" si="12"/>
        <v>1.6237326169129894E-2</v>
      </c>
      <c r="H192" s="29">
        <f t="shared" si="13"/>
        <v>-25.815505488340218</v>
      </c>
      <c r="I192" s="29">
        <f t="shared" si="14"/>
        <v>1.7249781566530453</v>
      </c>
    </row>
    <row r="193" spans="1:9" x14ac:dyDescent="0.25">
      <c r="A193" s="25" t="s">
        <v>43</v>
      </c>
      <c r="B193" s="232">
        <v>0.59933067000000007</v>
      </c>
      <c r="C193" s="29">
        <f t="shared" si="10"/>
        <v>7.0111010926032251E-3</v>
      </c>
      <c r="D193" s="232">
        <v>1.7428512300000001</v>
      </c>
      <c r="E193" s="29">
        <f t="shared" si="11"/>
        <v>1.2673534314612524E-2</v>
      </c>
      <c r="F193" s="232">
        <v>1.6046976899999998</v>
      </c>
      <c r="G193" s="30">
        <f t="shared" si="12"/>
        <v>1.5993454195982602E-2</v>
      </c>
      <c r="H193" s="29">
        <f t="shared" si="13"/>
        <v>-7.9268693518952933</v>
      </c>
      <c r="I193" s="29">
        <f t="shared" si="14"/>
        <v>167.74830161786974</v>
      </c>
    </row>
    <row r="194" spans="1:9" x14ac:dyDescent="0.25">
      <c r="A194" s="25" t="s">
        <v>192</v>
      </c>
      <c r="B194" s="232">
        <v>0.94543069999999996</v>
      </c>
      <c r="C194" s="29">
        <f t="shared" si="10"/>
        <v>1.105985484398893E-2</v>
      </c>
      <c r="D194" s="232">
        <v>1.4451698799999999</v>
      </c>
      <c r="E194" s="29">
        <f t="shared" si="11"/>
        <v>1.0508877493017266E-2</v>
      </c>
      <c r="F194" s="232">
        <v>1.58849496</v>
      </c>
      <c r="G194" s="30">
        <f t="shared" si="12"/>
        <v>1.5831967317974528E-2</v>
      </c>
      <c r="H194" s="29">
        <f t="shared" si="13"/>
        <v>9.9175247134267721</v>
      </c>
      <c r="I194" s="29">
        <f t="shared" si="14"/>
        <v>68.018127611045415</v>
      </c>
    </row>
    <row r="195" spans="1:9" x14ac:dyDescent="0.25">
      <c r="A195" s="25" t="s">
        <v>208</v>
      </c>
      <c r="B195" s="232">
        <v>1.3050838</v>
      </c>
      <c r="C195" s="29">
        <f t="shared" si="10"/>
        <v>1.5267155368702837E-2</v>
      </c>
      <c r="D195" s="232">
        <v>1.9449539199999999</v>
      </c>
      <c r="E195" s="29">
        <f t="shared" si="11"/>
        <v>1.4143169434754414E-2</v>
      </c>
      <c r="F195" s="232">
        <v>1.4682712099999999</v>
      </c>
      <c r="G195" s="30">
        <f t="shared" si="12"/>
        <v>1.4633739732257577E-2</v>
      </c>
      <c r="H195" s="29">
        <f t="shared" si="13"/>
        <v>-24.508689131308572</v>
      </c>
      <c r="I195" s="29">
        <f t="shared" si="14"/>
        <v>12.50397943794872</v>
      </c>
    </row>
    <row r="196" spans="1:9" x14ac:dyDescent="0.25">
      <c r="A196" s="25" t="s">
        <v>59</v>
      </c>
      <c r="B196" s="232">
        <v>0.90409601000000006</v>
      </c>
      <c r="C196" s="29">
        <f t="shared" ref="C196:C259" si="15">(B196/$B$267)*100</f>
        <v>1.0576312611415692E-2</v>
      </c>
      <c r="D196" s="232">
        <v>0.37281640000000005</v>
      </c>
      <c r="E196" s="29">
        <f t="shared" ref="E196:E259" si="16">(D196/$D$267)*100</f>
        <v>2.7110182195242841E-3</v>
      </c>
      <c r="F196" s="232">
        <v>1.4499852799999999</v>
      </c>
      <c r="G196" s="30">
        <f t="shared" ref="G196:G259" si="17">(F196/$F$267)*100</f>
        <v>1.4451490336805437E-2</v>
      </c>
      <c r="H196" s="29">
        <f t="shared" si="13"/>
        <v>288.92743988730103</v>
      </c>
      <c r="I196" s="29">
        <f t="shared" si="14"/>
        <v>60.379568537195503</v>
      </c>
    </row>
    <row r="197" spans="1:9" x14ac:dyDescent="0.25">
      <c r="A197" s="25" t="s">
        <v>177</v>
      </c>
      <c r="B197" s="232">
        <v>1.3002E-2</v>
      </c>
      <c r="C197" s="29">
        <f t="shared" si="15"/>
        <v>1.5210023609508772E-4</v>
      </c>
      <c r="D197" s="232">
        <v>0.92839405000000008</v>
      </c>
      <c r="E197" s="29">
        <f t="shared" si="16"/>
        <v>6.7510259324641804E-3</v>
      </c>
      <c r="F197" s="232">
        <v>1.3906883300000001</v>
      </c>
      <c r="G197" s="30">
        <f t="shared" si="17"/>
        <v>1.3860498613132882E-2</v>
      </c>
      <c r="H197" s="29">
        <f t="shared" ref="H197:H260" si="18">((F197/D197)-1)*100</f>
        <v>49.795049849791681</v>
      </c>
      <c r="I197" s="29">
        <f t="shared" ref="I197:I260" si="19">((F197/B197)-1)*100</f>
        <v>10595.957006614368</v>
      </c>
    </row>
    <row r="198" spans="1:9" x14ac:dyDescent="0.25">
      <c r="A198" s="25" t="s">
        <v>136</v>
      </c>
      <c r="B198" s="232">
        <v>0.75266288000000003</v>
      </c>
      <c r="C198" s="29">
        <f t="shared" si="15"/>
        <v>8.8048147783424627E-3</v>
      </c>
      <c r="D198" s="232">
        <v>1.0145224900000001</v>
      </c>
      <c r="E198" s="29">
        <f t="shared" si="16"/>
        <v>7.3773282358478411E-3</v>
      </c>
      <c r="F198" s="232">
        <v>1.2927872600000001</v>
      </c>
      <c r="G198" s="30">
        <f t="shared" si="17"/>
        <v>1.2884753282071374E-2</v>
      </c>
      <c r="H198" s="29">
        <f t="shared" si="18"/>
        <v>27.428151937765332</v>
      </c>
      <c r="I198" s="29">
        <f t="shared" si="19"/>
        <v>71.761793274566713</v>
      </c>
    </row>
    <row r="199" spans="1:9" x14ac:dyDescent="0.25">
      <c r="A199" s="25" t="s">
        <v>253</v>
      </c>
      <c r="B199" s="232">
        <v>0.5698028100000001</v>
      </c>
      <c r="C199" s="29">
        <f t="shared" si="15"/>
        <v>6.6656777363978178E-3</v>
      </c>
      <c r="D199" s="232">
        <v>0.63078968000000002</v>
      </c>
      <c r="E199" s="29">
        <f t="shared" si="16"/>
        <v>4.5869288882353157E-3</v>
      </c>
      <c r="F199" s="232">
        <v>1.0211765100000001</v>
      </c>
      <c r="G199" s="30">
        <f t="shared" si="17"/>
        <v>1.0177705022245262E-2</v>
      </c>
      <c r="H199" s="29">
        <f t="shared" si="18"/>
        <v>61.888588602147074</v>
      </c>
      <c r="I199" s="29">
        <f t="shared" si="19"/>
        <v>79.215772909228008</v>
      </c>
    </row>
    <row r="200" spans="1:9" x14ac:dyDescent="0.25">
      <c r="A200" s="25" t="s">
        <v>244</v>
      </c>
      <c r="B200" s="232">
        <v>0.73144103999999999</v>
      </c>
      <c r="C200" s="29">
        <f t="shared" si="15"/>
        <v>8.5565570584245892E-3</v>
      </c>
      <c r="D200" s="232">
        <v>1.3825278700000001</v>
      </c>
      <c r="E200" s="29">
        <f t="shared" si="16"/>
        <v>1.005336204246943E-2</v>
      </c>
      <c r="F200" s="232">
        <v>1.0000528399999999</v>
      </c>
      <c r="G200" s="30">
        <f t="shared" si="17"/>
        <v>9.9671728760962544E-3</v>
      </c>
      <c r="H200" s="29">
        <f t="shared" si="18"/>
        <v>-27.664905590655476</v>
      </c>
      <c r="I200" s="29">
        <f t="shared" si="19"/>
        <v>36.72364350788957</v>
      </c>
    </row>
    <row r="201" spans="1:9" x14ac:dyDescent="0.25">
      <c r="A201" s="25" t="s">
        <v>74</v>
      </c>
      <c r="B201" s="232">
        <v>0.55679760999999994</v>
      </c>
      <c r="C201" s="29">
        <f t="shared" si="15"/>
        <v>6.5135400660037363E-3</v>
      </c>
      <c r="D201" s="232">
        <v>5.5259259299999997</v>
      </c>
      <c r="E201" s="29">
        <f t="shared" si="16"/>
        <v>4.0183012002614878E-2</v>
      </c>
      <c r="F201" s="232">
        <v>0.93450823999999999</v>
      </c>
      <c r="G201" s="30">
        <f t="shared" si="17"/>
        <v>9.3139130350516769E-3</v>
      </c>
      <c r="H201" s="29">
        <f t="shared" si="18"/>
        <v>-83.088657867696028</v>
      </c>
      <c r="I201" s="29">
        <f t="shared" si="19"/>
        <v>67.836252027015732</v>
      </c>
    </row>
    <row r="202" spans="1:9" x14ac:dyDescent="0.25">
      <c r="A202" s="25" t="s">
        <v>118</v>
      </c>
      <c r="B202" s="232">
        <v>0.31097928000000002</v>
      </c>
      <c r="C202" s="29">
        <f t="shared" si="15"/>
        <v>3.6379035462759885E-3</v>
      </c>
      <c r="D202" s="232">
        <v>0.70445427000000005</v>
      </c>
      <c r="E202" s="29">
        <f t="shared" si="16"/>
        <v>5.122597505881391E-3</v>
      </c>
      <c r="F202" s="232">
        <v>0.91653249999999997</v>
      </c>
      <c r="G202" s="30">
        <f t="shared" si="17"/>
        <v>9.1347551935962619E-3</v>
      </c>
      <c r="H202" s="29">
        <f t="shared" si="18"/>
        <v>30.105322521503041</v>
      </c>
      <c r="I202" s="29">
        <f t="shared" si="19"/>
        <v>194.72461959523474</v>
      </c>
    </row>
    <row r="203" spans="1:9" x14ac:dyDescent="0.25">
      <c r="A203" s="25" t="s">
        <v>126</v>
      </c>
      <c r="B203" s="232">
        <v>0.99661411</v>
      </c>
      <c r="C203" s="29">
        <f t="shared" si="15"/>
        <v>1.1658609554429761E-2</v>
      </c>
      <c r="D203" s="232">
        <v>0.66399048999999999</v>
      </c>
      <c r="E203" s="29">
        <f t="shared" si="16"/>
        <v>4.8283560379341053E-3</v>
      </c>
      <c r="F203" s="232">
        <v>0.81024318000000006</v>
      </c>
      <c r="G203" s="30">
        <f t="shared" si="17"/>
        <v>8.0754071422245825E-3</v>
      </c>
      <c r="H203" s="29">
        <f t="shared" si="18"/>
        <v>22.026322997487526</v>
      </c>
      <c r="I203" s="29">
        <f t="shared" si="19"/>
        <v>-18.700410533019639</v>
      </c>
    </row>
    <row r="204" spans="1:9" x14ac:dyDescent="0.25">
      <c r="A204" s="25" t="s">
        <v>137</v>
      </c>
      <c r="B204" s="232">
        <v>1.7598491999999999</v>
      </c>
      <c r="C204" s="29">
        <f t="shared" si="15"/>
        <v>2.0587100354695527E-2</v>
      </c>
      <c r="D204" s="232">
        <v>0.39930441</v>
      </c>
      <c r="E204" s="29">
        <f t="shared" si="16"/>
        <v>2.9036317357455156E-3</v>
      </c>
      <c r="F204" s="232">
        <v>0.75225600000000004</v>
      </c>
      <c r="G204" s="30">
        <f t="shared" si="17"/>
        <v>7.4974694327958362E-3</v>
      </c>
      <c r="H204" s="29">
        <f t="shared" si="18"/>
        <v>88.39160829703836</v>
      </c>
      <c r="I204" s="29">
        <f t="shared" si="19"/>
        <v>-57.254519307677043</v>
      </c>
    </row>
    <row r="205" spans="1:9" x14ac:dyDescent="0.25">
      <c r="A205" s="25" t="s">
        <v>47</v>
      </c>
      <c r="B205" s="232">
        <v>0.22727828</v>
      </c>
      <c r="C205" s="29">
        <f t="shared" si="15"/>
        <v>2.6587509650273389E-3</v>
      </c>
      <c r="D205" s="232">
        <v>0.26309609</v>
      </c>
      <c r="E205" s="29">
        <f t="shared" si="16"/>
        <v>1.9131623326538228E-3</v>
      </c>
      <c r="F205" s="232">
        <v>0.72249399000000003</v>
      </c>
      <c r="G205" s="30">
        <f t="shared" si="17"/>
        <v>7.2008420077788685E-3</v>
      </c>
      <c r="H205" s="29">
        <f t="shared" si="18"/>
        <v>174.61221107466858</v>
      </c>
      <c r="I205" s="29">
        <f t="shared" si="19"/>
        <v>217.88958892156347</v>
      </c>
    </row>
    <row r="206" spans="1:9" x14ac:dyDescent="0.25">
      <c r="A206" s="25" t="s">
        <v>93</v>
      </c>
      <c r="B206" s="232">
        <v>1.15734398</v>
      </c>
      <c r="C206" s="29">
        <f t="shared" si="15"/>
        <v>1.3538862682758692E-2</v>
      </c>
      <c r="D206" s="232">
        <v>2.0679748199999999</v>
      </c>
      <c r="E206" s="29">
        <f t="shared" si="16"/>
        <v>1.5037743550276893E-2</v>
      </c>
      <c r="F206" s="232">
        <v>0.72019706999999999</v>
      </c>
      <c r="G206" s="30">
        <f t="shared" si="17"/>
        <v>7.1779494187007116E-3</v>
      </c>
      <c r="H206" s="29">
        <f t="shared" si="18"/>
        <v>-65.17379887633254</v>
      </c>
      <c r="I206" s="29">
        <f t="shared" si="19"/>
        <v>-37.771562953997481</v>
      </c>
    </row>
    <row r="207" spans="1:9" x14ac:dyDescent="0.25">
      <c r="A207" s="25" t="s">
        <v>77</v>
      </c>
      <c r="B207" s="232">
        <v>0.44832406000000002</v>
      </c>
      <c r="C207" s="29">
        <f t="shared" si="15"/>
        <v>5.244592783656998E-3</v>
      </c>
      <c r="D207" s="232">
        <v>0.51503493</v>
      </c>
      <c r="E207" s="29">
        <f t="shared" si="16"/>
        <v>3.7451922150458349E-3</v>
      </c>
      <c r="F207" s="232">
        <v>0.67834161000000004</v>
      </c>
      <c r="G207" s="30">
        <f t="shared" si="17"/>
        <v>6.7607908557306487E-3</v>
      </c>
      <c r="H207" s="29">
        <f t="shared" si="18"/>
        <v>31.707884356503758</v>
      </c>
      <c r="I207" s="29">
        <f t="shared" si="19"/>
        <v>51.306090955725203</v>
      </c>
    </row>
    <row r="208" spans="1:9" x14ac:dyDescent="0.25">
      <c r="A208" s="25" t="s">
        <v>45</v>
      </c>
      <c r="B208" s="232">
        <v>0.713924</v>
      </c>
      <c r="C208" s="29">
        <f t="shared" si="15"/>
        <v>8.3516388981656215E-3</v>
      </c>
      <c r="D208" s="232">
        <v>0.10915557000000001</v>
      </c>
      <c r="E208" s="29">
        <f t="shared" si="16"/>
        <v>7.937492530708367E-4</v>
      </c>
      <c r="F208" s="232">
        <v>0.58281955000000008</v>
      </c>
      <c r="G208" s="30">
        <f t="shared" si="17"/>
        <v>5.8087562757370165E-3</v>
      </c>
      <c r="H208" s="29">
        <f t="shared" si="18"/>
        <v>433.93477767556891</v>
      </c>
      <c r="I208" s="29">
        <f t="shared" si="19"/>
        <v>-18.363922490349104</v>
      </c>
    </row>
    <row r="209" spans="1:9" x14ac:dyDescent="0.25">
      <c r="A209" s="25" t="s">
        <v>100</v>
      </c>
      <c r="B209" s="232">
        <v>0.18070248999999999</v>
      </c>
      <c r="C209" s="29">
        <f t="shared" si="15"/>
        <v>2.1138971998131235E-3</v>
      </c>
      <c r="D209" s="232">
        <v>1.0193587</v>
      </c>
      <c r="E209" s="29">
        <f t="shared" si="16"/>
        <v>7.4124958234953933E-3</v>
      </c>
      <c r="F209" s="232">
        <v>0.55030818000000004</v>
      </c>
      <c r="G209" s="30">
        <f t="shared" si="17"/>
        <v>5.4847269522177418E-3</v>
      </c>
      <c r="H209" s="29">
        <f t="shared" si="18"/>
        <v>-46.014275445924966</v>
      </c>
      <c r="I209" s="29">
        <f t="shared" si="19"/>
        <v>204.53823851569507</v>
      </c>
    </row>
    <row r="210" spans="1:9" x14ac:dyDescent="0.25">
      <c r="A210" s="25" t="s">
        <v>10</v>
      </c>
      <c r="B210" s="232">
        <v>0.18273138</v>
      </c>
      <c r="C210" s="29">
        <f t="shared" si="15"/>
        <v>2.1376315982142126E-3</v>
      </c>
      <c r="D210" s="232">
        <v>0.81029241000000007</v>
      </c>
      <c r="E210" s="29">
        <f t="shared" si="16"/>
        <v>5.8922233213244933E-3</v>
      </c>
      <c r="F210" s="232">
        <v>0.51695865000000008</v>
      </c>
      <c r="G210" s="30">
        <f t="shared" si="17"/>
        <v>5.1523439844871977E-3</v>
      </c>
      <c r="H210" s="29">
        <f t="shared" si="18"/>
        <v>-36.200975892147383</v>
      </c>
      <c r="I210" s="29">
        <f t="shared" si="19"/>
        <v>182.90633497103786</v>
      </c>
    </row>
    <row r="211" spans="1:9" x14ac:dyDescent="0.25">
      <c r="A211" s="25" t="s">
        <v>90</v>
      </c>
      <c r="B211" s="232">
        <v>0.10837044</v>
      </c>
      <c r="C211" s="29">
        <f t="shared" si="15"/>
        <v>1.267741079043881E-3</v>
      </c>
      <c r="D211" s="232">
        <v>0.57712678000000006</v>
      </c>
      <c r="E211" s="29">
        <f t="shared" si="16"/>
        <v>4.1967070535399815E-3</v>
      </c>
      <c r="F211" s="232">
        <v>0.43609763000000001</v>
      </c>
      <c r="G211" s="30">
        <f t="shared" si="17"/>
        <v>4.3464308036621959E-3</v>
      </c>
      <c r="H211" s="29">
        <f t="shared" si="18"/>
        <v>-24.436424523568292</v>
      </c>
      <c r="I211" s="29">
        <f t="shared" si="19"/>
        <v>302.41382244087964</v>
      </c>
    </row>
    <row r="212" spans="1:9" x14ac:dyDescent="0.25">
      <c r="A212" s="25" t="s">
        <v>158</v>
      </c>
      <c r="B212" s="232">
        <v>4.4863315099999994</v>
      </c>
      <c r="C212" s="29">
        <f t="shared" si="15"/>
        <v>5.2482085976913659E-2</v>
      </c>
      <c r="D212" s="232">
        <v>0.35166466999999996</v>
      </c>
      <c r="E212" s="29">
        <f t="shared" si="16"/>
        <v>2.5572086623147335E-3</v>
      </c>
      <c r="F212" s="232">
        <v>0.41093183</v>
      </c>
      <c r="G212" s="30">
        <f t="shared" si="17"/>
        <v>4.0956121777531258E-3</v>
      </c>
      <c r="H212" s="29">
        <f t="shared" si="18"/>
        <v>16.853316541579243</v>
      </c>
      <c r="I212" s="29">
        <f t="shared" si="19"/>
        <v>-90.840359677299006</v>
      </c>
    </row>
    <row r="213" spans="1:9" x14ac:dyDescent="0.25">
      <c r="A213" s="25" t="s">
        <v>186</v>
      </c>
      <c r="B213" s="232">
        <v>0.35244248</v>
      </c>
      <c r="C213" s="29">
        <f t="shared" si="15"/>
        <v>4.1229491169003409E-3</v>
      </c>
      <c r="D213" s="232">
        <v>0.52804855000000006</v>
      </c>
      <c r="E213" s="29">
        <f t="shared" si="16"/>
        <v>3.8398236768644825E-3</v>
      </c>
      <c r="F213" s="232">
        <v>0.32913131000000001</v>
      </c>
      <c r="G213" s="30">
        <f t="shared" si="17"/>
        <v>3.2803353327870437E-3</v>
      </c>
      <c r="H213" s="29">
        <f t="shared" si="18"/>
        <v>-37.670255888402693</v>
      </c>
      <c r="I213" s="29">
        <f t="shared" si="19"/>
        <v>-6.61417715594329</v>
      </c>
    </row>
    <row r="214" spans="1:9" x14ac:dyDescent="0.25">
      <c r="A214" s="25" t="s">
        <v>48</v>
      </c>
      <c r="B214" s="232">
        <v>0.51918200000000003</v>
      </c>
      <c r="C214" s="29">
        <f t="shared" si="15"/>
        <v>6.0735044436486573E-3</v>
      </c>
      <c r="D214" s="232">
        <v>0.11585059</v>
      </c>
      <c r="E214" s="29">
        <f t="shared" si="16"/>
        <v>8.4243359528346322E-4</v>
      </c>
      <c r="F214" s="232">
        <v>0.30583439000000001</v>
      </c>
      <c r="G214" s="30">
        <f t="shared" si="17"/>
        <v>3.0481431727001984E-3</v>
      </c>
      <c r="H214" s="29">
        <f t="shared" si="18"/>
        <v>163.99036034257571</v>
      </c>
      <c r="I214" s="29">
        <f t="shared" si="19"/>
        <v>-41.093029034134467</v>
      </c>
    </row>
    <row r="215" spans="1:9" x14ac:dyDescent="0.25">
      <c r="A215" s="25" t="s">
        <v>42</v>
      </c>
      <c r="B215" s="232">
        <v>0.15355957999999997</v>
      </c>
      <c r="C215" s="29">
        <f t="shared" si="15"/>
        <v>1.7963735096648598E-3</v>
      </c>
      <c r="D215" s="232">
        <v>0.55370031999999991</v>
      </c>
      <c r="E215" s="29">
        <f t="shared" si="16"/>
        <v>4.0263562860336239E-3</v>
      </c>
      <c r="F215" s="232">
        <v>0.29573646999999997</v>
      </c>
      <c r="G215" s="30">
        <f t="shared" si="17"/>
        <v>2.9475007763154334E-3</v>
      </c>
      <c r="H215" s="29">
        <f t="shared" si="18"/>
        <v>-46.589073670753876</v>
      </c>
      <c r="I215" s="29">
        <f t="shared" si="19"/>
        <v>92.587443909393357</v>
      </c>
    </row>
    <row r="216" spans="1:9" x14ac:dyDescent="0.25">
      <c r="A216" s="25" t="s">
        <v>53</v>
      </c>
      <c r="B216" s="232">
        <v>0.18273254</v>
      </c>
      <c r="C216" s="29">
        <f t="shared" si="15"/>
        <v>2.1376451681475979E-3</v>
      </c>
      <c r="D216" s="232">
        <v>0.22812383999999999</v>
      </c>
      <c r="E216" s="29">
        <f t="shared" si="16"/>
        <v>1.6588537589758456E-3</v>
      </c>
      <c r="F216" s="232">
        <v>0.29513962999999999</v>
      </c>
      <c r="G216" s="30">
        <f t="shared" si="17"/>
        <v>2.9415522831744414E-3</v>
      </c>
      <c r="H216" s="29">
        <f t="shared" si="18"/>
        <v>29.376934037231695</v>
      </c>
      <c r="I216" s="29">
        <f t="shared" si="19"/>
        <v>61.514544700139325</v>
      </c>
    </row>
    <row r="217" spans="1:9" x14ac:dyDescent="0.25">
      <c r="A217" s="25" t="s">
        <v>125</v>
      </c>
      <c r="B217" s="232">
        <v>0.19373098</v>
      </c>
      <c r="C217" s="29">
        <f t="shared" si="15"/>
        <v>2.2663073217145608E-3</v>
      </c>
      <c r="D217" s="232">
        <v>6.1928910000000004E-2</v>
      </c>
      <c r="E217" s="29">
        <f t="shared" si="16"/>
        <v>4.503299836736785E-4</v>
      </c>
      <c r="F217" s="232">
        <v>0.27620721999999998</v>
      </c>
      <c r="G217" s="30">
        <f t="shared" si="17"/>
        <v>2.7528596502620311E-3</v>
      </c>
      <c r="H217" s="29">
        <f t="shared" si="18"/>
        <v>346.00691341087702</v>
      </c>
      <c r="I217" s="29">
        <f t="shared" si="19"/>
        <v>42.572561187684066</v>
      </c>
    </row>
    <row r="218" spans="1:9" x14ac:dyDescent="0.25">
      <c r="A218" s="25" t="s">
        <v>102</v>
      </c>
      <c r="B218" s="232">
        <v>1.1908021799999999</v>
      </c>
      <c r="C218" s="29">
        <f t="shared" si="15"/>
        <v>1.393026401480889E-2</v>
      </c>
      <c r="D218" s="232">
        <v>0.54859935999999998</v>
      </c>
      <c r="E218" s="29">
        <f t="shared" si="16"/>
        <v>3.989263509275239E-3</v>
      </c>
      <c r="F218" s="232">
        <v>0.25816617000000003</v>
      </c>
      <c r="G218" s="30">
        <f t="shared" si="17"/>
        <v>2.5730508871407787E-3</v>
      </c>
      <c r="H218" s="29">
        <f t="shared" si="18"/>
        <v>-52.940854688565445</v>
      </c>
      <c r="I218" s="29">
        <f t="shared" si="19"/>
        <v>-78.319978386334483</v>
      </c>
    </row>
    <row r="219" spans="1:9" x14ac:dyDescent="0.25">
      <c r="A219" s="25" t="s">
        <v>60</v>
      </c>
      <c r="B219" s="232">
        <v>0.36278458000000002</v>
      </c>
      <c r="C219" s="29">
        <f t="shared" si="15"/>
        <v>4.2439332617795148E-3</v>
      </c>
      <c r="D219" s="232">
        <v>6.9552000000000003E-2</v>
      </c>
      <c r="E219" s="29">
        <f t="shared" si="16"/>
        <v>5.0576299541638451E-4</v>
      </c>
      <c r="F219" s="232">
        <v>0.23701608999999998</v>
      </c>
      <c r="G219" s="30">
        <f t="shared" si="17"/>
        <v>2.3622555218646138E-3</v>
      </c>
      <c r="H219" s="29">
        <f t="shared" si="18"/>
        <v>240.77537669657229</v>
      </c>
      <c r="I219" s="29">
        <f t="shared" si="19"/>
        <v>-34.667540169430588</v>
      </c>
    </row>
    <row r="220" spans="1:9" x14ac:dyDescent="0.25">
      <c r="A220" s="25" t="s">
        <v>66</v>
      </c>
      <c r="B220" s="232">
        <v>2.1949499999999998E-3</v>
      </c>
      <c r="C220" s="29">
        <f t="shared" si="15"/>
        <v>2.5677004554446455E-5</v>
      </c>
      <c r="D220" s="232">
        <v>0.25559382000000003</v>
      </c>
      <c r="E220" s="29">
        <f t="shared" si="16"/>
        <v>1.8586078906877765E-3</v>
      </c>
      <c r="F220" s="232">
        <v>0.22780555</v>
      </c>
      <c r="G220" s="30">
        <f t="shared" si="17"/>
        <v>2.270457328018977E-3</v>
      </c>
      <c r="H220" s="29">
        <f t="shared" si="18"/>
        <v>-10.872042993840781</v>
      </c>
      <c r="I220" s="29">
        <f t="shared" si="19"/>
        <v>10278.621380897061</v>
      </c>
    </row>
    <row r="221" spans="1:9" x14ac:dyDescent="0.25">
      <c r="A221" s="25" t="s">
        <v>40</v>
      </c>
      <c r="B221" s="232">
        <v>0</v>
      </c>
      <c r="C221" s="29">
        <f t="shared" si="15"/>
        <v>0</v>
      </c>
      <c r="D221" s="232">
        <v>1.22261007</v>
      </c>
      <c r="E221" s="29">
        <f t="shared" si="16"/>
        <v>8.8904838283505212E-3</v>
      </c>
      <c r="F221" s="232">
        <v>0.20215782000000002</v>
      </c>
      <c r="G221" s="30">
        <f t="shared" si="17"/>
        <v>2.014835476288182E-3</v>
      </c>
      <c r="H221" s="29">
        <f t="shared" si="18"/>
        <v>-83.465061759224668</v>
      </c>
      <c r="I221" s="218" t="s">
        <v>314</v>
      </c>
    </row>
    <row r="222" spans="1:9" x14ac:dyDescent="0.25">
      <c r="A222" s="25" t="s">
        <v>3</v>
      </c>
      <c r="B222" s="232">
        <v>0.78024362000000003</v>
      </c>
      <c r="C222" s="29">
        <f t="shared" si="15"/>
        <v>9.1274602994682302E-3</v>
      </c>
      <c r="D222" s="232">
        <v>0.12856344</v>
      </c>
      <c r="E222" s="29">
        <f t="shared" si="16"/>
        <v>9.3487794046806158E-4</v>
      </c>
      <c r="F222" s="232">
        <v>0.18322323999999998</v>
      </c>
      <c r="G222" s="30">
        <f t="shared" si="17"/>
        <v>1.8261212157534338E-3</v>
      </c>
      <c r="H222" s="29">
        <f t="shared" si="18"/>
        <v>42.515819427358181</v>
      </c>
      <c r="I222" s="29">
        <f t="shared" si="19"/>
        <v>-76.517175494494921</v>
      </c>
    </row>
    <row r="223" spans="1:9" x14ac:dyDescent="0.25">
      <c r="A223" s="25" t="s">
        <v>29</v>
      </c>
      <c r="B223" s="232">
        <v>0.19776594</v>
      </c>
      <c r="C223" s="29">
        <f t="shared" si="15"/>
        <v>2.3135091651720471E-3</v>
      </c>
      <c r="D223" s="232">
        <v>0.22354646</v>
      </c>
      <c r="E223" s="29">
        <f t="shared" si="16"/>
        <v>1.6255683118289765E-3</v>
      </c>
      <c r="F223" s="232">
        <v>0.15930315</v>
      </c>
      <c r="G223" s="30">
        <f t="shared" si="17"/>
        <v>1.5877181407301373E-3</v>
      </c>
      <c r="H223" s="29">
        <f t="shared" si="18"/>
        <v>-28.738236337985402</v>
      </c>
      <c r="I223" s="29">
        <f t="shared" si="19"/>
        <v>-19.448642167604792</v>
      </c>
    </row>
    <row r="224" spans="1:9" x14ac:dyDescent="0.25">
      <c r="A224" s="25" t="s">
        <v>124</v>
      </c>
      <c r="B224" s="232">
        <v>0.14978274999999999</v>
      </c>
      <c r="C224" s="29">
        <f t="shared" si="15"/>
        <v>1.7521913273320644E-3</v>
      </c>
      <c r="D224" s="232">
        <v>1.115385E-2</v>
      </c>
      <c r="E224" s="29">
        <f t="shared" si="16"/>
        <v>8.1107726397875547E-5</v>
      </c>
      <c r="F224" s="232">
        <v>0.15796907999999998</v>
      </c>
      <c r="G224" s="30">
        <f t="shared" si="17"/>
        <v>1.5744219369827294E-3</v>
      </c>
      <c r="H224" s="29">
        <f t="shared" si="18"/>
        <v>1316.2740219744751</v>
      </c>
      <c r="I224" s="29">
        <f t="shared" si="19"/>
        <v>5.4654691544920864</v>
      </c>
    </row>
    <row r="225" spans="1:9" x14ac:dyDescent="0.25">
      <c r="A225" s="25" t="s">
        <v>153</v>
      </c>
      <c r="B225" s="232">
        <v>0.18849050000000001</v>
      </c>
      <c r="C225" s="29">
        <f t="shared" si="15"/>
        <v>2.2050030419690156E-3</v>
      </c>
      <c r="D225" s="232">
        <v>0.47910385999999999</v>
      </c>
      <c r="E225" s="29">
        <f t="shared" si="16"/>
        <v>3.4839113663036594E-3</v>
      </c>
      <c r="F225" s="232">
        <v>0.14266383999999999</v>
      </c>
      <c r="G225" s="30">
        <f t="shared" si="17"/>
        <v>1.4218800243072515E-3</v>
      </c>
      <c r="H225" s="29">
        <f t="shared" si="18"/>
        <v>-70.222773826117788</v>
      </c>
      <c r="I225" s="29">
        <f t="shared" si="19"/>
        <v>-24.312450760117898</v>
      </c>
    </row>
    <row r="226" spans="1:9" x14ac:dyDescent="0.25">
      <c r="A226" s="25" t="s">
        <v>18</v>
      </c>
      <c r="B226" s="232">
        <v>0.20284511</v>
      </c>
      <c r="C226" s="29">
        <f t="shared" si="15"/>
        <v>2.372926405301803E-3</v>
      </c>
      <c r="D226" s="232">
        <v>0.94020892</v>
      </c>
      <c r="E226" s="29">
        <f t="shared" si="16"/>
        <v>6.8369404143145242E-3</v>
      </c>
      <c r="F226" s="232">
        <v>0.1408394</v>
      </c>
      <c r="G226" s="30">
        <f t="shared" si="17"/>
        <v>1.4036964762438662E-3</v>
      </c>
      <c r="H226" s="29">
        <f t="shared" si="18"/>
        <v>-85.020414398961449</v>
      </c>
      <c r="I226" s="29">
        <f t="shared" si="19"/>
        <v>-30.568008269955339</v>
      </c>
    </row>
    <row r="227" spans="1:9" x14ac:dyDescent="0.25">
      <c r="A227" s="25" t="s">
        <v>1</v>
      </c>
      <c r="B227" s="232">
        <v>0.33139400000000002</v>
      </c>
      <c r="C227" s="29">
        <f t="shared" si="15"/>
        <v>3.8767194001304039E-3</v>
      </c>
      <c r="D227" s="232">
        <v>1.9315186200000001</v>
      </c>
      <c r="E227" s="29">
        <f t="shared" si="16"/>
        <v>1.4045471632069838E-2</v>
      </c>
      <c r="F227" s="232">
        <v>0.13750542000000002</v>
      </c>
      <c r="G227" s="30">
        <f t="shared" si="17"/>
        <v>1.3704678770176022E-3</v>
      </c>
      <c r="H227" s="29">
        <f t="shared" si="18"/>
        <v>-92.880968447511009</v>
      </c>
      <c r="I227" s="29">
        <f t="shared" si="19"/>
        <v>-58.506967537131025</v>
      </c>
    </row>
    <row r="228" spans="1:9" x14ac:dyDescent="0.25">
      <c r="A228" s="25" t="s">
        <v>167</v>
      </c>
      <c r="B228" s="232">
        <v>7.1239029999999995E-2</v>
      </c>
      <c r="C228" s="29">
        <f t="shared" si="15"/>
        <v>8.333697340551483E-4</v>
      </c>
      <c r="D228" s="232">
        <v>9.8553990000000008E-2</v>
      </c>
      <c r="E228" s="29">
        <f t="shared" si="16"/>
        <v>7.1665748206574083E-4</v>
      </c>
      <c r="F228" s="232">
        <v>8.5058220000000004E-2</v>
      </c>
      <c r="G228" s="30">
        <f t="shared" si="17"/>
        <v>8.4774518841727224E-4</v>
      </c>
      <c r="H228" s="29">
        <f t="shared" si="18"/>
        <v>-13.693783478477128</v>
      </c>
      <c r="I228" s="29">
        <f t="shared" si="19"/>
        <v>19.398341049843062</v>
      </c>
    </row>
    <row r="229" spans="1:9" x14ac:dyDescent="0.25">
      <c r="A229" s="25" t="s">
        <v>164</v>
      </c>
      <c r="B229" s="232">
        <v>3.8990910000000004E-2</v>
      </c>
      <c r="C229" s="29">
        <f t="shared" si="15"/>
        <v>4.5612418216907542E-4</v>
      </c>
      <c r="D229" s="232">
        <v>0.1311621</v>
      </c>
      <c r="E229" s="29">
        <f t="shared" si="16"/>
        <v>9.537746805426639E-4</v>
      </c>
      <c r="F229" s="232">
        <v>6.7317050000000003E-2</v>
      </c>
      <c r="G229" s="30">
        <f t="shared" si="17"/>
        <v>6.709252231700231E-4</v>
      </c>
      <c r="H229" s="29">
        <f t="shared" si="18"/>
        <v>-48.676446930935079</v>
      </c>
      <c r="I229" s="29">
        <f t="shared" si="19"/>
        <v>72.648060791605019</v>
      </c>
    </row>
    <row r="230" spans="1:9" x14ac:dyDescent="0.25">
      <c r="A230" s="25" t="s">
        <v>46</v>
      </c>
      <c r="B230" s="232">
        <v>5.9460000000000003E-4</v>
      </c>
      <c r="C230" s="29">
        <f t="shared" si="15"/>
        <v>6.9557606815981522E-6</v>
      </c>
      <c r="D230" s="232">
        <v>2.8357999999999996E-4</v>
      </c>
      <c r="E230" s="29">
        <f t="shared" si="16"/>
        <v>2.0621156866830326E-6</v>
      </c>
      <c r="F230" s="232">
        <v>6.1725040000000002E-2</v>
      </c>
      <c r="G230" s="30">
        <f t="shared" si="17"/>
        <v>6.1519163773781846E-4</v>
      </c>
      <c r="H230" s="29">
        <f t="shared" si="18"/>
        <v>21666.358699485158</v>
      </c>
      <c r="I230" s="29">
        <f t="shared" si="19"/>
        <v>10280.935082408341</v>
      </c>
    </row>
    <row r="231" spans="1:9" x14ac:dyDescent="0.25">
      <c r="A231" s="25" t="s">
        <v>162</v>
      </c>
      <c r="B231" s="232">
        <v>1.29677131</v>
      </c>
      <c r="C231" s="29">
        <f t="shared" si="15"/>
        <v>1.5169914044942025E-2</v>
      </c>
      <c r="D231" s="232">
        <v>0.67515714999999998</v>
      </c>
      <c r="E231" s="29">
        <f t="shared" si="16"/>
        <v>4.9095569151252185E-3</v>
      </c>
      <c r="F231" s="232">
        <v>5.7561540000000001E-2</v>
      </c>
      <c r="G231" s="30">
        <f t="shared" si="17"/>
        <v>5.7369550612378615E-4</v>
      </c>
      <c r="H231" s="29">
        <f t="shared" si="18"/>
        <v>-91.474349342223519</v>
      </c>
      <c r="I231" s="29">
        <f t="shared" si="19"/>
        <v>-95.561164905784352</v>
      </c>
    </row>
    <row r="232" spans="1:9" x14ac:dyDescent="0.25">
      <c r="A232" s="25" t="s">
        <v>44</v>
      </c>
      <c r="B232" s="232">
        <v>4.2708139999999999E-2</v>
      </c>
      <c r="C232" s="29">
        <f t="shared" si="15"/>
        <v>4.9960915068313029E-4</v>
      </c>
      <c r="D232" s="232">
        <v>0.19982489000000001</v>
      </c>
      <c r="E232" s="29">
        <f t="shared" si="16"/>
        <v>1.4530715856502982E-3</v>
      </c>
      <c r="F232" s="232">
        <v>5.1876930000000002E-2</v>
      </c>
      <c r="G232" s="30">
        <f t="shared" si="17"/>
        <v>5.170390092498954E-4</v>
      </c>
      <c r="H232" s="29">
        <f t="shared" si="18"/>
        <v>-74.038804675433582</v>
      </c>
      <c r="I232" s="29">
        <f t="shared" si="19"/>
        <v>21.468483525622982</v>
      </c>
    </row>
    <row r="233" spans="1:9" x14ac:dyDescent="0.25">
      <c r="A233" s="25" t="s">
        <v>131</v>
      </c>
      <c r="B233" s="232">
        <v>8.5535999999999997E-3</v>
      </c>
      <c r="C233" s="29">
        <f t="shared" si="15"/>
        <v>1.0006188120773284E-4</v>
      </c>
      <c r="D233" s="232">
        <v>2.7013310000000002E-2</v>
      </c>
      <c r="E233" s="29">
        <f t="shared" si="16"/>
        <v>1.9643335319920885E-4</v>
      </c>
      <c r="F233" s="232">
        <v>4.5549690000000004E-2</v>
      </c>
      <c r="G233" s="30">
        <f t="shared" si="17"/>
        <v>4.5397764650375168E-4</v>
      </c>
      <c r="H233" s="29">
        <f t="shared" si="18"/>
        <v>68.619432420536384</v>
      </c>
      <c r="I233" s="29">
        <f t="shared" si="19"/>
        <v>432.52069304152644</v>
      </c>
    </row>
    <row r="234" spans="1:9" x14ac:dyDescent="0.25">
      <c r="A234" s="25" t="s">
        <v>165</v>
      </c>
      <c r="B234" s="232">
        <v>0.24592498000000002</v>
      </c>
      <c r="C234" s="29">
        <f t="shared" si="15"/>
        <v>2.876884134723868E-3</v>
      </c>
      <c r="D234" s="232">
        <v>0.41917628000000001</v>
      </c>
      <c r="E234" s="29">
        <f t="shared" si="16"/>
        <v>3.0481345033974167E-3</v>
      </c>
      <c r="F234" s="232">
        <v>4.0554699999999999E-2</v>
      </c>
      <c r="G234" s="30">
        <f t="shared" si="17"/>
        <v>4.041943482088614E-4</v>
      </c>
      <c r="H234" s="29">
        <f t="shared" si="18"/>
        <v>-90.32514435215657</v>
      </c>
      <c r="I234" s="29">
        <f t="shared" si="19"/>
        <v>-83.509320606633793</v>
      </c>
    </row>
    <row r="235" spans="1:9" x14ac:dyDescent="0.25">
      <c r="A235" s="25" t="s">
        <v>56</v>
      </c>
      <c r="B235" s="232">
        <v>9.7715629999999998E-2</v>
      </c>
      <c r="C235" s="29">
        <f t="shared" si="15"/>
        <v>1.1430987842778217E-3</v>
      </c>
      <c r="D235" s="232">
        <v>0.44930045000000002</v>
      </c>
      <c r="E235" s="29">
        <f t="shared" si="16"/>
        <v>3.2671891740558069E-3</v>
      </c>
      <c r="F235" s="232">
        <v>3.2420089999999999E-2</v>
      </c>
      <c r="G235" s="30">
        <f t="shared" si="17"/>
        <v>3.2311956805062365E-4</v>
      </c>
      <c r="H235" s="29">
        <f t="shared" si="18"/>
        <v>-92.784318377602332</v>
      </c>
      <c r="I235" s="29">
        <f t="shared" si="19"/>
        <v>-66.82200176164244</v>
      </c>
    </row>
    <row r="236" spans="1:9" x14ac:dyDescent="0.25">
      <c r="A236" s="25" t="s">
        <v>8</v>
      </c>
      <c r="B236" s="232">
        <v>0.17607092000000002</v>
      </c>
      <c r="C236" s="29">
        <f t="shared" si="15"/>
        <v>2.0597160822549846E-3</v>
      </c>
      <c r="D236" s="232">
        <v>3.0686889999999998E-2</v>
      </c>
      <c r="E236" s="29">
        <f t="shared" si="16"/>
        <v>2.2314661557414731E-4</v>
      </c>
      <c r="F236" s="232">
        <v>2.0766240000000002E-2</v>
      </c>
      <c r="G236" s="30">
        <f t="shared" si="17"/>
        <v>2.0696976778397541E-4</v>
      </c>
      <c r="H236" s="29">
        <f t="shared" si="18"/>
        <v>-32.328626328702569</v>
      </c>
      <c r="I236" s="29">
        <f t="shared" si="19"/>
        <v>-88.205752545621948</v>
      </c>
    </row>
    <row r="237" spans="1:9" x14ac:dyDescent="0.25">
      <c r="A237" s="25" t="s">
        <v>85</v>
      </c>
      <c r="B237" s="232">
        <v>8.1349999999999999E-3</v>
      </c>
      <c r="C237" s="29">
        <f t="shared" si="15"/>
        <v>9.5165006970738251E-5</v>
      </c>
      <c r="D237" s="232">
        <v>0</v>
      </c>
      <c r="E237" s="29">
        <f t="shared" si="16"/>
        <v>0</v>
      </c>
      <c r="F237" s="232">
        <v>4.50739E-3</v>
      </c>
      <c r="G237" s="30">
        <f t="shared" si="17"/>
        <v>4.492356158899314E-5</v>
      </c>
      <c r="H237" s="218" t="s">
        <v>314</v>
      </c>
      <c r="I237" s="29">
        <f t="shared" si="19"/>
        <v>-44.592624462200369</v>
      </c>
    </row>
    <row r="238" spans="1:9" x14ac:dyDescent="0.25">
      <c r="A238" s="25" t="s">
        <v>58</v>
      </c>
      <c r="B238" s="232">
        <v>8.2325100000000002E-3</v>
      </c>
      <c r="C238" s="29">
        <f t="shared" si="15"/>
        <v>9.6305700250359251E-5</v>
      </c>
      <c r="D238" s="232">
        <v>6.0606629999999995E-2</v>
      </c>
      <c r="E238" s="29">
        <f t="shared" si="16"/>
        <v>4.4071472755481526E-4</v>
      </c>
      <c r="F238" s="232">
        <v>3.9007299999999998E-3</v>
      </c>
      <c r="G238" s="30">
        <f t="shared" si="17"/>
        <v>3.8877195981939255E-5</v>
      </c>
      <c r="H238" s="29">
        <f t="shared" si="18"/>
        <v>-93.56385596757319</v>
      </c>
      <c r="I238" s="29">
        <f t="shared" si="19"/>
        <v>-52.617974348042097</v>
      </c>
    </row>
    <row r="239" spans="1:9" x14ac:dyDescent="0.25">
      <c r="A239" s="25" t="s">
        <v>63</v>
      </c>
      <c r="B239" s="232">
        <v>1.152969E-2</v>
      </c>
      <c r="C239" s="29">
        <f t="shared" si="15"/>
        <v>1.3487683211068851E-4</v>
      </c>
      <c r="D239" s="232">
        <v>7.2315299999999999E-3</v>
      </c>
      <c r="E239" s="29">
        <f t="shared" si="16"/>
        <v>5.2585695224342172E-5</v>
      </c>
      <c r="F239" s="232">
        <v>3.3597100000000001E-3</v>
      </c>
      <c r="G239" s="30">
        <f t="shared" si="17"/>
        <v>3.3485041033981113E-5</v>
      </c>
      <c r="H239" s="29">
        <f t="shared" si="18"/>
        <v>-53.54081363141686</v>
      </c>
      <c r="I239" s="29">
        <f t="shared" si="19"/>
        <v>-70.860361380054442</v>
      </c>
    </row>
    <row r="240" spans="1:9" x14ac:dyDescent="0.25">
      <c r="A240" s="25" t="s">
        <v>161</v>
      </c>
      <c r="B240" s="232">
        <v>2.94743E-3</v>
      </c>
      <c r="C240" s="29">
        <f t="shared" si="15"/>
        <v>3.4479679962601483E-5</v>
      </c>
      <c r="D240" s="232">
        <v>5.1475600000000007E-3</v>
      </c>
      <c r="E240" s="29">
        <f t="shared" si="16"/>
        <v>3.7431639128789458E-5</v>
      </c>
      <c r="F240" s="232">
        <v>2.2100000000000002E-3</v>
      </c>
      <c r="G240" s="30">
        <f t="shared" si="17"/>
        <v>2.2026288187104919E-5</v>
      </c>
      <c r="H240" s="29">
        <f t="shared" si="18"/>
        <v>-57.067037586740121</v>
      </c>
      <c r="I240" s="29">
        <f t="shared" si="19"/>
        <v>-25.019423701326239</v>
      </c>
    </row>
    <row r="241" spans="1:9" x14ac:dyDescent="0.25">
      <c r="A241" s="25" t="s">
        <v>260</v>
      </c>
      <c r="B241" s="232">
        <v>4.0723599999999997E-3</v>
      </c>
      <c r="C241" s="29">
        <f t="shared" si="15"/>
        <v>4.7639356826964429E-5</v>
      </c>
      <c r="D241" s="232">
        <v>0</v>
      </c>
      <c r="E241" s="29">
        <f t="shared" si="16"/>
        <v>0</v>
      </c>
      <c r="F241" s="232">
        <v>2.1944999999999998E-3</v>
      </c>
      <c r="G241" s="30">
        <f t="shared" si="17"/>
        <v>2.1871805170408026E-5</v>
      </c>
      <c r="H241" s="218" t="s">
        <v>314</v>
      </c>
      <c r="I241" s="29">
        <f t="shared" si="19"/>
        <v>-46.112327986720238</v>
      </c>
    </row>
    <row r="242" spans="1:9" x14ac:dyDescent="0.25">
      <c r="A242" s="25" t="s">
        <v>245</v>
      </c>
      <c r="B242" s="232">
        <v>1.9458380000000001E-2</v>
      </c>
      <c r="C242" s="29">
        <f t="shared" si="15"/>
        <v>2.2762837963605088E-4</v>
      </c>
      <c r="D242" s="232">
        <v>0</v>
      </c>
      <c r="E242" s="29">
        <f t="shared" si="16"/>
        <v>0</v>
      </c>
      <c r="F242" s="232">
        <v>1.34764E-3</v>
      </c>
      <c r="G242" s="30">
        <f t="shared" si="17"/>
        <v>1.3431451136864286E-5</v>
      </c>
      <c r="H242" s="218" t="s">
        <v>314</v>
      </c>
      <c r="I242" s="29">
        <f t="shared" si="19"/>
        <v>-93.074243590679188</v>
      </c>
    </row>
    <row r="243" spans="1:9" x14ac:dyDescent="0.25">
      <c r="A243" s="25" t="s">
        <v>87</v>
      </c>
      <c r="B243" s="232">
        <v>3.5118387100000001</v>
      </c>
      <c r="C243" s="29">
        <f t="shared" si="15"/>
        <v>4.1082256338937737E-2</v>
      </c>
      <c r="D243" s="232">
        <v>3.6405140000000002E-2</v>
      </c>
      <c r="E243" s="29">
        <f t="shared" si="16"/>
        <v>2.6472815526444729E-4</v>
      </c>
      <c r="F243" s="232">
        <v>1.15175E-3</v>
      </c>
      <c r="G243" s="30">
        <f t="shared" si="17"/>
        <v>1.1479084805202757E-5</v>
      </c>
      <c r="H243" s="29">
        <f t="shared" si="18"/>
        <v>-96.836298390831615</v>
      </c>
      <c r="I243" s="29">
        <f t="shared" si="19"/>
        <v>-99.967203789948542</v>
      </c>
    </row>
    <row r="244" spans="1:9" x14ac:dyDescent="0.25">
      <c r="A244" s="25" t="s">
        <v>127</v>
      </c>
      <c r="B244" s="232">
        <v>0</v>
      </c>
      <c r="C244" s="29">
        <f t="shared" si="15"/>
        <v>0</v>
      </c>
      <c r="D244" s="232">
        <v>0</v>
      </c>
      <c r="E244" s="29">
        <f t="shared" si="16"/>
        <v>0</v>
      </c>
      <c r="F244" s="232">
        <v>1.05087E-3</v>
      </c>
      <c r="G244" s="30">
        <f t="shared" si="17"/>
        <v>1.0473649532661966E-5</v>
      </c>
      <c r="H244" s="218" t="s">
        <v>314</v>
      </c>
      <c r="I244" s="218" t="s">
        <v>314</v>
      </c>
    </row>
    <row r="245" spans="1:9" x14ac:dyDescent="0.25">
      <c r="A245" s="25" t="s">
        <v>69</v>
      </c>
      <c r="B245" s="232">
        <v>8.14228E-3</v>
      </c>
      <c r="C245" s="29">
        <f t="shared" si="15"/>
        <v>9.5250170000946857E-5</v>
      </c>
      <c r="D245" s="232">
        <v>5.563121E-2</v>
      </c>
      <c r="E245" s="29">
        <f t="shared" si="16"/>
        <v>4.0453484311361176E-4</v>
      </c>
      <c r="F245" s="232">
        <v>4.1673000000000003E-4</v>
      </c>
      <c r="G245" s="30">
        <f t="shared" si="17"/>
        <v>4.1534004869738611E-6</v>
      </c>
      <c r="H245" s="29">
        <f t="shared" si="18"/>
        <v>-99.250906101089654</v>
      </c>
      <c r="I245" s="29">
        <f t="shared" si="19"/>
        <v>-94.88190040136179</v>
      </c>
    </row>
    <row r="246" spans="1:9" x14ac:dyDescent="0.25">
      <c r="A246" s="25" t="s">
        <v>55</v>
      </c>
      <c r="B246" s="232">
        <v>8.5235600000000009E-2</v>
      </c>
      <c r="C246" s="29">
        <f t="shared" si="15"/>
        <v>9.971046672593803E-4</v>
      </c>
      <c r="D246" s="232">
        <v>1.0807236299999998</v>
      </c>
      <c r="E246" s="29">
        <f t="shared" si="16"/>
        <v>7.8587246998802086E-3</v>
      </c>
      <c r="F246" s="232">
        <v>4.0720999999999997E-4</v>
      </c>
      <c r="G246" s="30">
        <f t="shared" si="17"/>
        <v>4.0585180147832544E-6</v>
      </c>
      <c r="H246" s="29">
        <f t="shared" si="18"/>
        <v>-99.96232061660389</v>
      </c>
      <c r="I246" s="29">
        <f t="shared" si="19"/>
        <v>-99.522253612340378</v>
      </c>
    </row>
    <row r="247" spans="1:9" x14ac:dyDescent="0.25">
      <c r="A247" s="25" t="s">
        <v>15</v>
      </c>
      <c r="B247" s="232">
        <v>0</v>
      </c>
      <c r="C247" s="29">
        <f t="shared" si="15"/>
        <v>0</v>
      </c>
      <c r="D247" s="232">
        <v>0</v>
      </c>
      <c r="E247" s="29">
        <f t="shared" si="16"/>
        <v>0</v>
      </c>
      <c r="F247" s="232">
        <v>0</v>
      </c>
      <c r="G247" s="30">
        <f t="shared" si="17"/>
        <v>0</v>
      </c>
      <c r="H247" s="218" t="s">
        <v>314</v>
      </c>
      <c r="I247" s="218" t="s">
        <v>314</v>
      </c>
    </row>
    <row r="248" spans="1:9" x14ac:dyDescent="0.25">
      <c r="A248" s="25" t="s">
        <v>38</v>
      </c>
      <c r="B248" s="232">
        <v>0</v>
      </c>
      <c r="C248" s="29">
        <f t="shared" si="15"/>
        <v>0</v>
      </c>
      <c r="D248" s="232">
        <v>0</v>
      </c>
      <c r="E248" s="29">
        <f t="shared" si="16"/>
        <v>0</v>
      </c>
      <c r="F248" s="232">
        <v>0</v>
      </c>
      <c r="G248" s="30">
        <f t="shared" si="17"/>
        <v>0</v>
      </c>
      <c r="H248" s="218" t="s">
        <v>314</v>
      </c>
      <c r="I248" s="218" t="s">
        <v>314</v>
      </c>
    </row>
    <row r="249" spans="1:9" x14ac:dyDescent="0.25">
      <c r="A249" s="25" t="s">
        <v>41</v>
      </c>
      <c r="B249" s="232">
        <v>0</v>
      </c>
      <c r="C249" s="29">
        <f t="shared" si="15"/>
        <v>0</v>
      </c>
      <c r="D249" s="232">
        <v>0</v>
      </c>
      <c r="E249" s="29">
        <f t="shared" si="16"/>
        <v>0</v>
      </c>
      <c r="F249" s="232">
        <v>0</v>
      </c>
      <c r="G249" s="30">
        <f t="shared" si="17"/>
        <v>0</v>
      </c>
      <c r="H249" s="218" t="s">
        <v>314</v>
      </c>
      <c r="I249" s="218" t="s">
        <v>314</v>
      </c>
    </row>
    <row r="250" spans="1:9" x14ac:dyDescent="0.25">
      <c r="A250" s="25" t="s">
        <v>51</v>
      </c>
      <c r="B250" s="232">
        <v>1.2579500000000001E-3</v>
      </c>
      <c r="C250" s="29">
        <f t="shared" si="15"/>
        <v>1.4715773880619569E-5</v>
      </c>
      <c r="D250" s="232">
        <v>0</v>
      </c>
      <c r="E250" s="29">
        <f t="shared" si="16"/>
        <v>0</v>
      </c>
      <c r="F250" s="232">
        <v>0</v>
      </c>
      <c r="G250" s="30">
        <f t="shared" si="17"/>
        <v>0</v>
      </c>
      <c r="H250" s="218" t="s">
        <v>314</v>
      </c>
      <c r="I250" s="29">
        <f t="shared" si="19"/>
        <v>-100</v>
      </c>
    </row>
    <row r="251" spans="1:9" x14ac:dyDescent="0.25">
      <c r="A251" s="25" t="s">
        <v>52</v>
      </c>
      <c r="B251" s="232">
        <v>0</v>
      </c>
      <c r="C251" s="29">
        <f t="shared" si="15"/>
        <v>0</v>
      </c>
      <c r="D251" s="232">
        <v>0</v>
      </c>
      <c r="E251" s="29">
        <f t="shared" si="16"/>
        <v>0</v>
      </c>
      <c r="F251" s="232">
        <v>0</v>
      </c>
      <c r="G251" s="30">
        <f t="shared" si="17"/>
        <v>0</v>
      </c>
      <c r="H251" s="218" t="s">
        <v>314</v>
      </c>
      <c r="I251" s="218" t="s">
        <v>314</v>
      </c>
    </row>
    <row r="252" spans="1:9" x14ac:dyDescent="0.25">
      <c r="A252" s="25" t="s">
        <v>54</v>
      </c>
      <c r="B252" s="232">
        <v>0</v>
      </c>
      <c r="C252" s="29">
        <f t="shared" si="15"/>
        <v>0</v>
      </c>
      <c r="D252" s="232">
        <v>0</v>
      </c>
      <c r="E252" s="29">
        <f t="shared" si="16"/>
        <v>0</v>
      </c>
      <c r="F252" s="232">
        <v>0</v>
      </c>
      <c r="G252" s="30">
        <f t="shared" si="17"/>
        <v>0</v>
      </c>
      <c r="H252" s="218" t="s">
        <v>314</v>
      </c>
      <c r="I252" s="218" t="s">
        <v>314</v>
      </c>
    </row>
    <row r="253" spans="1:9" x14ac:dyDescent="0.25">
      <c r="A253" s="25" t="s">
        <v>57</v>
      </c>
      <c r="B253" s="232">
        <v>0</v>
      </c>
      <c r="C253" s="29">
        <f t="shared" si="15"/>
        <v>0</v>
      </c>
      <c r="D253" s="232">
        <v>0</v>
      </c>
      <c r="E253" s="29">
        <f t="shared" si="16"/>
        <v>0</v>
      </c>
      <c r="F253" s="232">
        <v>0</v>
      </c>
      <c r="G253" s="30">
        <f t="shared" si="17"/>
        <v>0</v>
      </c>
      <c r="H253" s="218" t="s">
        <v>314</v>
      </c>
      <c r="I253" s="218" t="s">
        <v>314</v>
      </c>
    </row>
    <row r="254" spans="1:9" x14ac:dyDescent="0.25">
      <c r="A254" s="25" t="s">
        <v>65</v>
      </c>
      <c r="B254" s="232">
        <v>7.0000000000000007E-2</v>
      </c>
      <c r="C254" s="29">
        <f t="shared" si="15"/>
        <v>8.1887529046732364E-4</v>
      </c>
      <c r="D254" s="232">
        <v>0</v>
      </c>
      <c r="E254" s="29">
        <f t="shared" si="16"/>
        <v>0</v>
      </c>
      <c r="F254" s="232">
        <v>0</v>
      </c>
      <c r="G254" s="30">
        <f t="shared" si="17"/>
        <v>0</v>
      </c>
      <c r="H254" s="218" t="s">
        <v>314</v>
      </c>
      <c r="I254" s="29">
        <f t="shared" si="19"/>
        <v>-100</v>
      </c>
    </row>
    <row r="255" spans="1:9" x14ac:dyDescent="0.25">
      <c r="A255" s="25" t="s">
        <v>67</v>
      </c>
      <c r="B255" s="232">
        <v>0</v>
      </c>
      <c r="C255" s="29">
        <f t="shared" si="15"/>
        <v>0</v>
      </c>
      <c r="D255" s="232">
        <v>2934.4803438899999</v>
      </c>
      <c r="E255" s="29">
        <f t="shared" si="16"/>
        <v>21.338733159597258</v>
      </c>
      <c r="F255" s="232">
        <v>0</v>
      </c>
      <c r="G255" s="30">
        <f t="shared" si="17"/>
        <v>0</v>
      </c>
      <c r="H255" s="29">
        <f t="shared" si="18"/>
        <v>-100</v>
      </c>
      <c r="I255" s="218" t="s">
        <v>314</v>
      </c>
    </row>
    <row r="256" spans="1:9" x14ac:dyDescent="0.25">
      <c r="A256" s="25" t="s">
        <v>70</v>
      </c>
      <c r="B256" s="232">
        <v>0</v>
      </c>
      <c r="C256" s="29">
        <f t="shared" si="15"/>
        <v>0</v>
      </c>
      <c r="D256" s="232">
        <v>0</v>
      </c>
      <c r="E256" s="29">
        <f t="shared" si="16"/>
        <v>0</v>
      </c>
      <c r="F256" s="232">
        <v>0</v>
      </c>
      <c r="G256" s="30">
        <f t="shared" si="17"/>
        <v>0</v>
      </c>
      <c r="H256" s="218" t="s">
        <v>314</v>
      </c>
      <c r="I256" s="218" t="s">
        <v>314</v>
      </c>
    </row>
    <row r="257" spans="1:9" x14ac:dyDescent="0.25">
      <c r="A257" s="25" t="s">
        <v>72</v>
      </c>
      <c r="B257" s="232">
        <v>4.969233E-2</v>
      </c>
      <c r="C257" s="29">
        <f t="shared" si="15"/>
        <v>5.8131173089640139E-4</v>
      </c>
      <c r="D257" s="232">
        <v>5.3627769999999998E-2</v>
      </c>
      <c r="E257" s="29">
        <f t="shared" si="16"/>
        <v>3.8996637900708705E-4</v>
      </c>
      <c r="F257" s="232">
        <v>0</v>
      </c>
      <c r="G257" s="30">
        <f t="shared" si="17"/>
        <v>0</v>
      </c>
      <c r="H257" s="29">
        <f t="shared" si="18"/>
        <v>-100</v>
      </c>
      <c r="I257" s="29">
        <f t="shared" si="19"/>
        <v>-100</v>
      </c>
    </row>
    <row r="258" spans="1:9" x14ac:dyDescent="0.25">
      <c r="A258" s="25" t="s">
        <v>73</v>
      </c>
      <c r="B258" s="232">
        <v>0</v>
      </c>
      <c r="C258" s="29">
        <f t="shared" si="15"/>
        <v>0</v>
      </c>
      <c r="D258" s="232">
        <v>0</v>
      </c>
      <c r="E258" s="29">
        <f t="shared" si="16"/>
        <v>0</v>
      </c>
      <c r="F258" s="232">
        <v>0</v>
      </c>
      <c r="G258" s="30">
        <f t="shared" si="17"/>
        <v>0</v>
      </c>
      <c r="H258" s="218" t="s">
        <v>314</v>
      </c>
      <c r="I258" s="218" t="s">
        <v>314</v>
      </c>
    </row>
    <row r="259" spans="1:9" x14ac:dyDescent="0.25">
      <c r="A259" s="25" t="s">
        <v>78</v>
      </c>
      <c r="B259" s="232">
        <v>0</v>
      </c>
      <c r="C259" s="29">
        <f t="shared" si="15"/>
        <v>0</v>
      </c>
      <c r="D259" s="232">
        <v>0</v>
      </c>
      <c r="E259" s="29">
        <f t="shared" si="16"/>
        <v>0</v>
      </c>
      <c r="F259" s="232">
        <v>0</v>
      </c>
      <c r="G259" s="30">
        <f t="shared" si="17"/>
        <v>0</v>
      </c>
      <c r="H259" s="218" t="s">
        <v>314</v>
      </c>
      <c r="I259" s="218" t="s">
        <v>314</v>
      </c>
    </row>
    <row r="260" spans="1:9" x14ac:dyDescent="0.25">
      <c r="A260" s="25" t="s">
        <v>79</v>
      </c>
      <c r="B260" s="232">
        <v>0.92616761999999997</v>
      </c>
      <c r="C260" s="29">
        <f t="shared" ref="C260:C266" si="20">(B260/$B$267)*100</f>
        <v>1.0834511126413282E-2</v>
      </c>
      <c r="D260" s="232">
        <v>7.5430000000000001E-5</v>
      </c>
      <c r="E260" s="29">
        <f t="shared" ref="E260:E266" si="21">(D260/$D$267)*100</f>
        <v>5.4850619312540083E-7</v>
      </c>
      <c r="F260" s="232">
        <v>0</v>
      </c>
      <c r="G260" s="30">
        <f t="shared" ref="G260:G266" si="22">(F260/$F$267)*100</f>
        <v>0</v>
      </c>
      <c r="H260" s="29">
        <f t="shared" si="18"/>
        <v>-100</v>
      </c>
      <c r="I260" s="29">
        <f t="shared" si="19"/>
        <v>-100</v>
      </c>
    </row>
    <row r="261" spans="1:9" x14ac:dyDescent="0.25">
      <c r="A261" s="25" t="s">
        <v>86</v>
      </c>
      <c r="B261" s="232">
        <v>0</v>
      </c>
      <c r="C261" s="29">
        <f t="shared" si="20"/>
        <v>0</v>
      </c>
      <c r="D261" s="232">
        <v>0</v>
      </c>
      <c r="E261" s="29">
        <f t="shared" si="21"/>
        <v>0</v>
      </c>
      <c r="F261" s="232">
        <v>0</v>
      </c>
      <c r="G261" s="30">
        <f t="shared" si="22"/>
        <v>0</v>
      </c>
      <c r="H261" s="218" t="s">
        <v>314</v>
      </c>
      <c r="I261" s="218" t="s">
        <v>314</v>
      </c>
    </row>
    <row r="262" spans="1:9" x14ac:dyDescent="0.25">
      <c r="A262" s="25" t="s">
        <v>115</v>
      </c>
      <c r="B262" s="232">
        <v>0</v>
      </c>
      <c r="C262" s="29">
        <f t="shared" si="20"/>
        <v>0</v>
      </c>
      <c r="D262" s="232">
        <v>0</v>
      </c>
      <c r="E262" s="29">
        <f t="shared" si="21"/>
        <v>0</v>
      </c>
      <c r="F262" s="232">
        <v>0</v>
      </c>
      <c r="G262" s="30">
        <f t="shared" si="22"/>
        <v>0</v>
      </c>
      <c r="H262" s="218" t="s">
        <v>314</v>
      </c>
      <c r="I262" s="218" t="s">
        <v>314</v>
      </c>
    </row>
    <row r="263" spans="1:9" x14ac:dyDescent="0.25">
      <c r="A263" s="25" t="s">
        <v>166</v>
      </c>
      <c r="B263" s="232">
        <v>0</v>
      </c>
      <c r="C263" s="29">
        <f t="shared" si="20"/>
        <v>0</v>
      </c>
      <c r="D263" s="232">
        <v>9.2210999999999997E-4</v>
      </c>
      <c r="E263" s="29">
        <f t="shared" si="21"/>
        <v>6.705330050946087E-6</v>
      </c>
      <c r="F263" s="232">
        <v>0</v>
      </c>
      <c r="G263" s="30">
        <f t="shared" si="22"/>
        <v>0</v>
      </c>
      <c r="H263" s="29">
        <f t="shared" ref="H263" si="23">((F263/D263)-1)*100</f>
        <v>-100</v>
      </c>
      <c r="I263" s="218" t="s">
        <v>314</v>
      </c>
    </row>
    <row r="264" spans="1:9" x14ac:dyDescent="0.25">
      <c r="A264" s="25" t="s">
        <v>257</v>
      </c>
      <c r="B264" s="232">
        <v>0</v>
      </c>
      <c r="C264" s="29">
        <f t="shared" si="20"/>
        <v>0</v>
      </c>
      <c r="D264" s="232">
        <v>0</v>
      </c>
      <c r="E264" s="29">
        <f t="shared" si="21"/>
        <v>0</v>
      </c>
      <c r="F264" s="232">
        <v>0</v>
      </c>
      <c r="G264" s="30">
        <f t="shared" si="22"/>
        <v>0</v>
      </c>
      <c r="H264" s="218" t="s">
        <v>314</v>
      </c>
      <c r="I264" s="218" t="s">
        <v>314</v>
      </c>
    </row>
    <row r="265" spans="1:9" x14ac:dyDescent="0.25">
      <c r="A265" s="25" t="s">
        <v>259</v>
      </c>
      <c r="B265" s="232">
        <v>1.8711369999999998E-2</v>
      </c>
      <c r="C265" s="29">
        <f t="shared" si="20"/>
        <v>2.1888969348273662E-4</v>
      </c>
      <c r="D265" s="232">
        <v>0</v>
      </c>
      <c r="E265" s="29">
        <f t="shared" si="21"/>
        <v>0</v>
      </c>
      <c r="F265" s="232">
        <v>0</v>
      </c>
      <c r="G265" s="30">
        <f t="shared" si="22"/>
        <v>0</v>
      </c>
      <c r="H265" s="218" t="s">
        <v>314</v>
      </c>
      <c r="I265" s="29">
        <f t="shared" ref="I265:I267" si="24">((F265/B265)-1)*100</f>
        <v>-100</v>
      </c>
    </row>
    <row r="266" spans="1:9" x14ac:dyDescent="0.25">
      <c r="A266" s="25" t="s">
        <v>261</v>
      </c>
      <c r="B266" s="232">
        <v>0</v>
      </c>
      <c r="C266" s="29">
        <f t="shared" si="20"/>
        <v>0</v>
      </c>
      <c r="D266" s="232">
        <v>0</v>
      </c>
      <c r="E266" s="29">
        <f t="shared" si="21"/>
        <v>0</v>
      </c>
      <c r="F266" s="232">
        <v>0</v>
      </c>
      <c r="G266" s="30">
        <f t="shared" si="22"/>
        <v>0</v>
      </c>
      <c r="H266" s="218" t="s">
        <v>314</v>
      </c>
      <c r="I266" s="218" t="s">
        <v>314</v>
      </c>
    </row>
    <row r="267" spans="1:9" ht="13" x14ac:dyDescent="0.3">
      <c r="A267" s="227" t="s">
        <v>262</v>
      </c>
      <c r="B267" s="228">
        <f t="shared" ref="B267:G267" si="25">SUM(B4:B266)</f>
        <v>8548.3102024060008</v>
      </c>
      <c r="C267" s="229">
        <f t="shared" si="25"/>
        <v>100.00000000000013</v>
      </c>
      <c r="D267" s="227">
        <f>SUM(D4:D266)</f>
        <v>13751.895775360006</v>
      </c>
      <c r="E267" s="229">
        <f t="shared" si="25"/>
        <v>99.999999999999901</v>
      </c>
      <c r="F267" s="227">
        <f>SUM(F4:F266)</f>
        <v>10033.465381125012</v>
      </c>
      <c r="G267" s="231">
        <f t="shared" si="25"/>
        <v>99.999999999999929</v>
      </c>
      <c r="H267" s="230">
        <f>((F267/D267)-1)*100</f>
        <v>-27.03940209390986</v>
      </c>
      <c r="I267" s="230">
        <f t="shared" si="24"/>
        <v>17.373669690894001</v>
      </c>
    </row>
    <row r="269" spans="1:9" ht="13" x14ac:dyDescent="0.3">
      <c r="D269" s="227"/>
    </row>
  </sheetData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22"/>
  <sheetViews>
    <sheetView zoomScaleNormal="100" workbookViewId="0">
      <selection activeCell="E1" sqref="E1"/>
    </sheetView>
  </sheetViews>
  <sheetFormatPr defaultColWidth="8.81640625" defaultRowHeight="12.5" x14ac:dyDescent="0.25"/>
  <cols>
    <col min="1" max="1" width="22.453125" style="4" customWidth="1"/>
    <col min="2" max="2" width="35" style="4" customWidth="1"/>
    <col min="3" max="3" width="35.7265625" style="4" customWidth="1"/>
    <col min="4" max="4" width="41.54296875" style="4" bestFit="1" customWidth="1"/>
    <col min="5" max="5" width="28.453125" style="4" customWidth="1"/>
    <col min="6" max="6" width="34.08984375" style="4" customWidth="1"/>
    <col min="7" max="16384" width="8.81640625" style="4"/>
  </cols>
  <sheetData>
    <row r="1" spans="1:9" ht="13" x14ac:dyDescent="0.3">
      <c r="A1" s="376" t="s">
        <v>845</v>
      </c>
      <c r="B1" s="376"/>
      <c r="C1" s="376"/>
      <c r="H1" s="375" t="s">
        <v>313</v>
      </c>
      <c r="I1" s="375"/>
    </row>
    <row r="2" spans="1:9" s="193" customFormat="1" ht="21" customHeight="1" x14ac:dyDescent="0.3">
      <c r="A2" s="192" t="s">
        <v>337</v>
      </c>
      <c r="B2" s="192" t="s">
        <v>793</v>
      </c>
      <c r="C2" s="192" t="s">
        <v>792</v>
      </c>
      <c r="D2" s="192" t="s">
        <v>791</v>
      </c>
      <c r="E2" s="192" t="s">
        <v>794</v>
      </c>
      <c r="F2" s="192" t="s">
        <v>795</v>
      </c>
    </row>
    <row r="3" spans="1:9" ht="13.5" customHeight="1" x14ac:dyDescent="0.25">
      <c r="A3" s="121" t="s">
        <v>352</v>
      </c>
      <c r="B3" s="233">
        <v>0</v>
      </c>
      <c r="C3" s="233">
        <v>0</v>
      </c>
      <c r="D3" s="233">
        <v>0</v>
      </c>
      <c r="E3" s="233">
        <v>1.2113099999999999E-3</v>
      </c>
      <c r="F3" s="233">
        <v>128.18084933</v>
      </c>
    </row>
    <row r="4" spans="1:9" ht="13.5" customHeight="1" x14ac:dyDescent="0.25">
      <c r="A4" s="110" t="s">
        <v>344</v>
      </c>
      <c r="B4" s="234">
        <v>1.92049508</v>
      </c>
      <c r="C4" s="234">
        <v>0</v>
      </c>
      <c r="D4" s="234">
        <v>0</v>
      </c>
      <c r="E4" s="234">
        <v>236.62204743000001</v>
      </c>
      <c r="F4" s="234">
        <v>57.697939579999996</v>
      </c>
    </row>
    <row r="5" spans="1:9" ht="13.5" customHeight="1" x14ac:dyDescent="0.25">
      <c r="A5" s="110" t="s">
        <v>351</v>
      </c>
      <c r="B5" s="234">
        <v>0</v>
      </c>
      <c r="C5" s="234">
        <v>0</v>
      </c>
      <c r="D5" s="234">
        <v>0</v>
      </c>
      <c r="E5" s="234">
        <v>0</v>
      </c>
      <c r="F5" s="234">
        <v>38.080250710000001</v>
      </c>
    </row>
    <row r="6" spans="1:9" ht="13.5" customHeight="1" x14ac:dyDescent="0.25">
      <c r="A6" s="110" t="s">
        <v>353</v>
      </c>
      <c r="B6" s="234">
        <v>0</v>
      </c>
      <c r="C6" s="234">
        <v>0</v>
      </c>
      <c r="D6" s="234">
        <v>859.07961451999995</v>
      </c>
      <c r="E6" s="234">
        <v>1.17523884</v>
      </c>
      <c r="F6" s="234">
        <v>37.703202130000001</v>
      </c>
    </row>
    <row r="7" spans="1:9" ht="13.5" customHeight="1" x14ac:dyDescent="0.25">
      <c r="A7" s="110" t="s">
        <v>354</v>
      </c>
      <c r="B7" s="234">
        <v>0</v>
      </c>
      <c r="C7" s="234">
        <v>0</v>
      </c>
      <c r="D7" s="234">
        <v>0</v>
      </c>
      <c r="E7" s="234">
        <v>0</v>
      </c>
      <c r="F7" s="234">
        <v>19.36144054</v>
      </c>
    </row>
    <row r="8" spans="1:9" ht="13.5" customHeight="1" x14ac:dyDescent="0.25">
      <c r="A8" s="110" t="s">
        <v>379</v>
      </c>
      <c r="B8" s="234">
        <v>0</v>
      </c>
      <c r="C8" s="234">
        <v>0</v>
      </c>
      <c r="D8" s="234">
        <v>0</v>
      </c>
      <c r="E8" s="234">
        <v>0</v>
      </c>
      <c r="F8" s="234">
        <v>15.062934210000002</v>
      </c>
    </row>
    <row r="9" spans="1:9" ht="13.5" customHeight="1" x14ac:dyDescent="0.25">
      <c r="A9" s="110" t="s">
        <v>355</v>
      </c>
      <c r="B9" s="234">
        <v>1.79276148</v>
      </c>
      <c r="C9" s="234">
        <v>0</v>
      </c>
      <c r="D9" s="234">
        <v>0</v>
      </c>
      <c r="E9" s="234">
        <v>2.843654E-2</v>
      </c>
      <c r="F9" s="234">
        <v>11.81007471</v>
      </c>
    </row>
    <row r="10" spans="1:9" ht="13.5" customHeight="1" x14ac:dyDescent="0.25">
      <c r="A10" s="110" t="s">
        <v>296</v>
      </c>
      <c r="B10" s="234">
        <v>79.380698230000007</v>
      </c>
      <c r="C10" s="234">
        <v>1076.8965149999999</v>
      </c>
      <c r="D10" s="234">
        <v>0</v>
      </c>
      <c r="E10" s="234">
        <v>20.220082590000001</v>
      </c>
      <c r="F10" s="234">
        <v>5.6452076799999995</v>
      </c>
    </row>
    <row r="11" spans="1:9" ht="13.5" customHeight="1" x14ac:dyDescent="0.25">
      <c r="A11" s="110" t="s">
        <v>345</v>
      </c>
      <c r="B11" s="234">
        <v>0</v>
      </c>
      <c r="C11" s="234">
        <v>0</v>
      </c>
      <c r="D11" s="234">
        <v>0</v>
      </c>
      <c r="E11" s="234">
        <v>0</v>
      </c>
      <c r="F11" s="234">
        <v>1.9622747</v>
      </c>
    </row>
    <row r="12" spans="1:9" ht="13.5" customHeight="1" x14ac:dyDescent="0.25">
      <c r="A12" s="110" t="s">
        <v>361</v>
      </c>
      <c r="B12" s="234">
        <v>16.711320570000002</v>
      </c>
      <c r="C12" s="234">
        <v>0</v>
      </c>
      <c r="D12" s="234">
        <v>0</v>
      </c>
      <c r="E12" s="234">
        <v>1.0331999999999999E-4</v>
      </c>
      <c r="F12" s="234">
        <v>0.78854541</v>
      </c>
    </row>
    <row r="13" spans="1:9" ht="13.5" customHeight="1" x14ac:dyDescent="0.25">
      <c r="A13" s="110" t="s">
        <v>406</v>
      </c>
      <c r="B13" s="234">
        <v>0</v>
      </c>
      <c r="C13" s="234">
        <v>0</v>
      </c>
      <c r="D13" s="234">
        <v>0</v>
      </c>
      <c r="E13" s="234">
        <v>71.130739319999989</v>
      </c>
      <c r="F13" s="234">
        <v>0</v>
      </c>
    </row>
    <row r="14" spans="1:9" ht="13.5" customHeight="1" x14ac:dyDescent="0.25">
      <c r="A14" s="110" t="s">
        <v>346</v>
      </c>
      <c r="B14" s="234">
        <v>194.65286641</v>
      </c>
      <c r="C14" s="234">
        <v>0</v>
      </c>
      <c r="D14" s="234">
        <v>0</v>
      </c>
      <c r="E14" s="234">
        <v>39.853713570000004</v>
      </c>
      <c r="F14" s="234">
        <v>0</v>
      </c>
    </row>
    <row r="15" spans="1:9" ht="13.5" customHeight="1" x14ac:dyDescent="0.25">
      <c r="A15" s="110" t="s">
        <v>474</v>
      </c>
      <c r="B15" s="234">
        <v>0</v>
      </c>
      <c r="C15" s="234">
        <v>0</v>
      </c>
      <c r="D15" s="234">
        <v>0</v>
      </c>
      <c r="E15" s="234">
        <v>5.7573995999999994</v>
      </c>
      <c r="F15" s="234">
        <v>0</v>
      </c>
    </row>
    <row r="16" spans="1:9" ht="13.5" customHeight="1" x14ac:dyDescent="0.25">
      <c r="A16" s="259" t="s">
        <v>356</v>
      </c>
      <c r="B16" s="260">
        <v>21.331386200000001</v>
      </c>
      <c r="C16" s="260">
        <v>0</v>
      </c>
      <c r="D16" s="260">
        <v>0</v>
      </c>
      <c r="E16" s="260">
        <v>3.7291430000000001</v>
      </c>
      <c r="F16" s="260">
        <v>0</v>
      </c>
    </row>
    <row r="17" spans="1:9" ht="13.5" customHeight="1" x14ac:dyDescent="0.25">
      <c r="A17" s="110" t="s">
        <v>348</v>
      </c>
      <c r="B17" s="234">
        <v>277.42462783999997</v>
      </c>
      <c r="C17" s="234">
        <v>0</v>
      </c>
      <c r="D17" s="234">
        <v>0</v>
      </c>
      <c r="E17" s="234">
        <v>3.3502122299999999</v>
      </c>
      <c r="F17" s="234">
        <v>0</v>
      </c>
    </row>
    <row r="18" spans="1:9" ht="13.5" customHeight="1" x14ac:dyDescent="0.25">
      <c r="A18" s="110" t="s">
        <v>475</v>
      </c>
      <c r="B18" s="234">
        <v>0</v>
      </c>
      <c r="C18" s="234">
        <v>0</v>
      </c>
      <c r="D18" s="234">
        <v>0</v>
      </c>
      <c r="E18" s="234">
        <v>3.1365539999999998</v>
      </c>
      <c r="F18" s="234">
        <v>0</v>
      </c>
    </row>
    <row r="19" spans="1:9" ht="13.5" customHeight="1" x14ac:dyDescent="0.25">
      <c r="A19" s="110" t="s">
        <v>357</v>
      </c>
      <c r="B19" s="234">
        <v>0</v>
      </c>
      <c r="C19" s="234">
        <v>0</v>
      </c>
      <c r="D19" s="234">
        <v>6.687230000000001E-2</v>
      </c>
      <c r="E19" s="234">
        <v>2.9191177499999998</v>
      </c>
      <c r="F19" s="234">
        <v>0</v>
      </c>
    </row>
    <row r="20" spans="1:9" ht="13.5" customHeight="1" x14ac:dyDescent="0.25">
      <c r="A20" s="110" t="s">
        <v>350</v>
      </c>
      <c r="B20" s="234">
        <v>378.12143262000001</v>
      </c>
      <c r="C20" s="234">
        <v>0</v>
      </c>
      <c r="D20" s="234">
        <v>0</v>
      </c>
      <c r="E20" s="234">
        <v>2.3882546200000001</v>
      </c>
      <c r="F20" s="234">
        <v>0</v>
      </c>
    </row>
    <row r="21" spans="1:9" ht="13.5" customHeight="1" x14ac:dyDescent="0.25">
      <c r="A21" s="110" t="s">
        <v>312</v>
      </c>
      <c r="B21" s="234">
        <v>0</v>
      </c>
      <c r="C21" s="234">
        <v>0</v>
      </c>
      <c r="D21" s="234">
        <v>0</v>
      </c>
      <c r="E21" s="234">
        <v>2.0735656499999999</v>
      </c>
      <c r="F21" s="234">
        <v>0</v>
      </c>
    </row>
    <row r="22" spans="1:9" x14ac:dyDescent="0.25">
      <c r="A22" s="110" t="s">
        <v>297</v>
      </c>
      <c r="B22" s="234">
        <v>0</v>
      </c>
      <c r="C22" s="234">
        <v>0</v>
      </c>
      <c r="D22" s="234">
        <v>5.3299630000000001E-2</v>
      </c>
      <c r="E22" s="234">
        <v>1.3132561</v>
      </c>
      <c r="F22" s="234">
        <v>0</v>
      </c>
    </row>
    <row r="23" spans="1:9" x14ac:dyDescent="0.25">
      <c r="A23" s="110" t="s">
        <v>789</v>
      </c>
      <c r="B23" s="234">
        <v>0</v>
      </c>
      <c r="C23" s="234">
        <v>0</v>
      </c>
      <c r="D23" s="234">
        <v>0</v>
      </c>
      <c r="E23" s="234">
        <v>1.2795040600000001</v>
      </c>
      <c r="F23" s="234">
        <v>0</v>
      </c>
    </row>
    <row r="24" spans="1:9" ht="17" customHeight="1" x14ac:dyDescent="0.3">
      <c r="A24" s="110" t="s">
        <v>370</v>
      </c>
      <c r="B24" s="234">
        <v>0</v>
      </c>
      <c r="C24" s="234">
        <v>0</v>
      </c>
      <c r="D24" s="234">
        <v>0</v>
      </c>
      <c r="E24" s="234">
        <v>1.06226054</v>
      </c>
      <c r="F24" s="234">
        <v>0</v>
      </c>
      <c r="I24" s="12"/>
    </row>
    <row r="25" spans="1:9" x14ac:dyDescent="0.25">
      <c r="A25" s="110" t="s">
        <v>372</v>
      </c>
      <c r="B25" s="234">
        <v>0</v>
      </c>
      <c r="C25" s="234">
        <v>0</v>
      </c>
      <c r="D25" s="234">
        <v>0</v>
      </c>
      <c r="E25" s="234">
        <v>1.01930079</v>
      </c>
      <c r="F25" s="234">
        <v>0</v>
      </c>
    </row>
    <row r="26" spans="1:9" x14ac:dyDescent="0.25">
      <c r="A26" s="110" t="s">
        <v>399</v>
      </c>
      <c r="B26" s="234">
        <v>0</v>
      </c>
      <c r="C26" s="234">
        <v>0</v>
      </c>
      <c r="D26" s="234">
        <v>0</v>
      </c>
      <c r="E26" s="234">
        <v>0.40432815</v>
      </c>
      <c r="F26" s="234">
        <v>0</v>
      </c>
    </row>
    <row r="27" spans="1:9" x14ac:dyDescent="0.25">
      <c r="A27" s="110" t="s">
        <v>360</v>
      </c>
      <c r="B27" s="234">
        <v>78.906966209999993</v>
      </c>
      <c r="C27" s="234">
        <v>0</v>
      </c>
      <c r="D27" s="234">
        <v>0</v>
      </c>
      <c r="E27" s="234">
        <v>0.11559700000000001</v>
      </c>
      <c r="F27" s="234">
        <v>0</v>
      </c>
    </row>
    <row r="28" spans="1:9" x14ac:dyDescent="0.25">
      <c r="A28" s="110" t="s">
        <v>491</v>
      </c>
      <c r="B28" s="234">
        <v>0</v>
      </c>
      <c r="C28" s="234">
        <v>0</v>
      </c>
      <c r="D28" s="234">
        <v>0</v>
      </c>
      <c r="E28" s="234">
        <v>7.6778149999999989E-2</v>
      </c>
      <c r="F28" s="234">
        <v>0</v>
      </c>
    </row>
    <row r="29" spans="1:9" x14ac:dyDescent="0.25">
      <c r="A29" s="110" t="s">
        <v>347</v>
      </c>
      <c r="B29" s="234">
        <v>47.538834610000002</v>
      </c>
      <c r="C29" s="234">
        <v>0</v>
      </c>
      <c r="D29" s="234">
        <v>62.867558719999998</v>
      </c>
      <c r="E29" s="234">
        <v>5.2953550000000002E-2</v>
      </c>
      <c r="F29" s="234">
        <v>0</v>
      </c>
    </row>
    <row r="30" spans="1:9" x14ac:dyDescent="0.25">
      <c r="A30" s="110" t="s">
        <v>299</v>
      </c>
      <c r="B30" s="234">
        <v>0</v>
      </c>
      <c r="C30" s="234">
        <v>0</v>
      </c>
      <c r="D30" s="234">
        <v>4.1339999999999997E-3</v>
      </c>
      <c r="E30" s="234">
        <v>1.33668E-2</v>
      </c>
      <c r="F30" s="234">
        <v>0</v>
      </c>
    </row>
    <row r="31" spans="1:9" x14ac:dyDescent="0.25">
      <c r="A31" s="110" t="s">
        <v>358</v>
      </c>
      <c r="B31" s="234">
        <v>3.2965804400000001</v>
      </c>
      <c r="C31" s="234">
        <v>0</v>
      </c>
      <c r="D31" s="234">
        <v>0</v>
      </c>
      <c r="E31" s="234">
        <v>6.75525E-3</v>
      </c>
      <c r="F31" s="234">
        <v>0</v>
      </c>
    </row>
    <row r="32" spans="1:9" x14ac:dyDescent="0.25">
      <c r="A32" s="110" t="s">
        <v>368</v>
      </c>
      <c r="B32" s="234">
        <v>7.1977134299999994</v>
      </c>
      <c r="C32" s="234">
        <v>0</v>
      </c>
      <c r="D32" s="234">
        <v>0</v>
      </c>
      <c r="E32" s="234">
        <v>3.0548000000000001E-4</v>
      </c>
      <c r="F32" s="234">
        <v>0</v>
      </c>
    </row>
    <row r="33" spans="1:6" x14ac:dyDescent="0.25">
      <c r="A33" s="110" t="s">
        <v>367</v>
      </c>
      <c r="B33" s="234">
        <v>0</v>
      </c>
      <c r="C33" s="234">
        <v>0</v>
      </c>
      <c r="D33" s="234">
        <v>2.0682E-4</v>
      </c>
      <c r="E33" s="234">
        <v>9.5810000000000006E-5</v>
      </c>
      <c r="F33" s="234">
        <v>0</v>
      </c>
    </row>
    <row r="34" spans="1:6" x14ac:dyDescent="0.25">
      <c r="A34" s="110" t="s">
        <v>359</v>
      </c>
      <c r="B34" s="234">
        <v>72.065383890000007</v>
      </c>
      <c r="C34" s="234">
        <v>0</v>
      </c>
      <c r="D34" s="234">
        <v>0</v>
      </c>
      <c r="E34" s="234">
        <v>0</v>
      </c>
      <c r="F34" s="234">
        <v>0</v>
      </c>
    </row>
    <row r="35" spans="1:6" x14ac:dyDescent="0.25">
      <c r="A35" s="110" t="s">
        <v>530</v>
      </c>
      <c r="B35" s="234">
        <v>68.695594889999995</v>
      </c>
      <c r="C35" s="234">
        <v>0</v>
      </c>
      <c r="D35" s="234">
        <v>0</v>
      </c>
      <c r="E35" s="234">
        <v>0</v>
      </c>
      <c r="F35" s="234">
        <v>0</v>
      </c>
    </row>
    <row r="36" spans="1:6" x14ac:dyDescent="0.25">
      <c r="A36" s="110" t="s">
        <v>362</v>
      </c>
      <c r="B36" s="234">
        <v>57.663275689999999</v>
      </c>
      <c r="C36" s="234">
        <v>0</v>
      </c>
      <c r="D36" s="234">
        <v>0</v>
      </c>
      <c r="E36" s="234">
        <v>0</v>
      </c>
      <c r="F36" s="234">
        <v>0</v>
      </c>
    </row>
    <row r="37" spans="1:6" x14ac:dyDescent="0.25">
      <c r="A37" s="110" t="s">
        <v>369</v>
      </c>
      <c r="B37" s="234">
        <v>25.21772627</v>
      </c>
      <c r="C37" s="234">
        <v>0</v>
      </c>
      <c r="D37" s="234">
        <v>0</v>
      </c>
      <c r="E37" s="234">
        <v>0</v>
      </c>
      <c r="F37" s="234">
        <v>0</v>
      </c>
    </row>
    <row r="38" spans="1:6" x14ac:dyDescent="0.25">
      <c r="A38" s="110" t="s">
        <v>363</v>
      </c>
      <c r="B38" s="234">
        <v>21.89027209</v>
      </c>
      <c r="C38" s="234">
        <v>0</v>
      </c>
      <c r="D38" s="234">
        <v>0</v>
      </c>
      <c r="E38" s="234">
        <v>0</v>
      </c>
      <c r="F38" s="234">
        <v>0</v>
      </c>
    </row>
    <row r="39" spans="1:6" x14ac:dyDescent="0.25">
      <c r="A39" s="110" t="s">
        <v>300</v>
      </c>
      <c r="B39" s="234">
        <v>8.2591290900000001</v>
      </c>
      <c r="C39" s="234">
        <v>0</v>
      </c>
      <c r="D39" s="234">
        <v>0</v>
      </c>
      <c r="E39" s="234">
        <v>0</v>
      </c>
      <c r="F39" s="234">
        <v>0</v>
      </c>
    </row>
    <row r="40" spans="1:6" x14ac:dyDescent="0.25">
      <c r="A40" s="110" t="s">
        <v>790</v>
      </c>
      <c r="B40" s="234">
        <v>4.0625007100000001</v>
      </c>
      <c r="C40" s="234">
        <v>0</v>
      </c>
      <c r="D40" s="234">
        <v>0</v>
      </c>
      <c r="E40" s="234">
        <v>0</v>
      </c>
      <c r="F40" s="234">
        <v>0</v>
      </c>
    </row>
    <row r="41" spans="1:6" x14ac:dyDescent="0.25">
      <c r="A41" s="110" t="s">
        <v>375</v>
      </c>
      <c r="B41" s="234">
        <v>2.9938923100000001</v>
      </c>
      <c r="C41" s="234">
        <v>0</v>
      </c>
      <c r="D41" s="234">
        <v>0</v>
      </c>
      <c r="E41" s="234">
        <v>0</v>
      </c>
      <c r="F41" s="234">
        <v>0</v>
      </c>
    </row>
    <row r="42" spans="1:6" x14ac:dyDescent="0.25">
      <c r="A42" s="110" t="s">
        <v>788</v>
      </c>
      <c r="B42" s="234">
        <v>2.4222564100000001</v>
      </c>
      <c r="C42" s="234">
        <v>0</v>
      </c>
      <c r="D42" s="234">
        <v>0</v>
      </c>
      <c r="E42" s="234">
        <v>0</v>
      </c>
      <c r="F42" s="234">
        <v>0</v>
      </c>
    </row>
    <row r="43" spans="1:6" x14ac:dyDescent="0.25">
      <c r="A43" s="110" t="s">
        <v>366</v>
      </c>
      <c r="B43" s="234">
        <v>2.1270883700000001</v>
      </c>
      <c r="C43" s="234">
        <v>0</v>
      </c>
      <c r="D43" s="234">
        <v>0</v>
      </c>
      <c r="E43" s="234">
        <v>0</v>
      </c>
      <c r="F43" s="234">
        <v>0</v>
      </c>
    </row>
    <row r="44" spans="1:6" x14ac:dyDescent="0.25">
      <c r="A44" s="110" t="s">
        <v>390</v>
      </c>
      <c r="B44" s="234">
        <v>1.404758</v>
      </c>
      <c r="C44" s="234">
        <v>0</v>
      </c>
      <c r="D44" s="234">
        <v>0</v>
      </c>
      <c r="E44" s="234">
        <v>0</v>
      </c>
      <c r="F44" s="234">
        <v>0</v>
      </c>
    </row>
    <row r="45" spans="1:6" x14ac:dyDescent="0.25">
      <c r="A45" s="110" t="s">
        <v>476</v>
      </c>
      <c r="B45" s="234">
        <v>0.56430685999999997</v>
      </c>
      <c r="C45" s="234">
        <v>0</v>
      </c>
      <c r="D45" s="234">
        <v>0</v>
      </c>
      <c r="E45" s="234">
        <v>0</v>
      </c>
      <c r="F45" s="234">
        <v>0</v>
      </c>
    </row>
    <row r="46" spans="1:6" x14ac:dyDescent="0.25">
      <c r="A46" s="110" t="s">
        <v>393</v>
      </c>
      <c r="B46" s="234">
        <v>0.54105086000000002</v>
      </c>
      <c r="C46" s="234">
        <v>0</v>
      </c>
      <c r="D46" s="234">
        <v>0</v>
      </c>
      <c r="E46" s="234">
        <v>0</v>
      </c>
      <c r="F46" s="234">
        <v>0</v>
      </c>
    </row>
    <row r="47" spans="1:6" x14ac:dyDescent="0.25">
      <c r="A47" s="111" t="s">
        <v>401</v>
      </c>
      <c r="B47" s="261">
        <v>0.31791199999999997</v>
      </c>
      <c r="C47" s="261">
        <v>0</v>
      </c>
      <c r="D47" s="261">
        <v>0</v>
      </c>
      <c r="E47" s="261">
        <v>0</v>
      </c>
      <c r="F47" s="261">
        <v>0</v>
      </c>
    </row>
    <row r="48" spans="1:6" x14ac:dyDescent="0.25">
      <c r="A48" s="172"/>
      <c r="B48" s="172"/>
    </row>
    <row r="49" spans="1:3" x14ac:dyDescent="0.25">
      <c r="A49" s="172"/>
      <c r="B49" s="172"/>
    </row>
    <row r="50" spans="1:3" x14ac:dyDescent="0.25">
      <c r="A50" s="172"/>
      <c r="B50" s="172"/>
    </row>
    <row r="51" spans="1:3" x14ac:dyDescent="0.25">
      <c r="A51" s="172"/>
      <c r="B51" s="172"/>
    </row>
    <row r="52" spans="1:3" x14ac:dyDescent="0.25">
      <c r="A52" s="172"/>
      <c r="B52" s="172"/>
    </row>
    <row r="53" spans="1:3" x14ac:dyDescent="0.25">
      <c r="A53" s="172"/>
      <c r="B53" s="172"/>
    </row>
    <row r="54" spans="1:3" x14ac:dyDescent="0.25">
      <c r="A54" s="172"/>
      <c r="B54" s="172"/>
    </row>
    <row r="55" spans="1:3" x14ac:dyDescent="0.25">
      <c r="A55" s="172"/>
      <c r="B55" s="172"/>
    </row>
    <row r="56" spans="1:3" x14ac:dyDescent="0.25">
      <c r="A56" s="172"/>
      <c r="B56" s="172"/>
    </row>
    <row r="57" spans="1:3" x14ac:dyDescent="0.25">
      <c r="A57" s="172"/>
      <c r="B57" s="172"/>
    </row>
    <row r="58" spans="1:3" x14ac:dyDescent="0.25">
      <c r="A58" s="172"/>
      <c r="B58" s="172"/>
    </row>
    <row r="59" spans="1:3" x14ac:dyDescent="0.25">
      <c r="A59" s="172"/>
      <c r="B59" s="172"/>
      <c r="C59" s="172"/>
    </row>
    <row r="60" spans="1:3" x14ac:dyDescent="0.25">
      <c r="A60" s="172"/>
      <c r="B60" s="172"/>
      <c r="C60" s="172"/>
    </row>
    <row r="61" spans="1:3" x14ac:dyDescent="0.25">
      <c r="A61" s="172"/>
      <c r="B61" s="172"/>
      <c r="C61" s="172"/>
    </row>
    <row r="62" spans="1:3" x14ac:dyDescent="0.25">
      <c r="A62" s="172"/>
      <c r="B62" s="172"/>
      <c r="C62" s="172"/>
    </row>
    <row r="63" spans="1:3" x14ac:dyDescent="0.25">
      <c r="A63" s="172"/>
      <c r="B63" s="172"/>
      <c r="C63" s="172"/>
    </row>
    <row r="64" spans="1:3" x14ac:dyDescent="0.25">
      <c r="A64" s="172"/>
      <c r="B64" s="172"/>
      <c r="C64" s="172"/>
    </row>
    <row r="65" spans="1:3" x14ac:dyDescent="0.25">
      <c r="A65" s="172"/>
      <c r="B65" s="172"/>
      <c r="C65" s="172"/>
    </row>
    <row r="66" spans="1:3" x14ac:dyDescent="0.25">
      <c r="A66" s="172"/>
      <c r="B66" s="172"/>
      <c r="C66" s="172"/>
    </row>
    <row r="67" spans="1:3" x14ac:dyDescent="0.25">
      <c r="A67" s="172"/>
      <c r="B67" s="172"/>
      <c r="C67" s="172"/>
    </row>
    <row r="68" spans="1:3" x14ac:dyDescent="0.25">
      <c r="A68" s="172"/>
      <c r="B68" s="172"/>
      <c r="C68" s="172"/>
    </row>
    <row r="69" spans="1:3" x14ac:dyDescent="0.25">
      <c r="A69" s="172"/>
      <c r="B69" s="172"/>
      <c r="C69" s="172"/>
    </row>
    <row r="70" spans="1:3" x14ac:dyDescent="0.25">
      <c r="A70" s="172"/>
      <c r="B70" s="172"/>
      <c r="C70" s="172"/>
    </row>
    <row r="71" spans="1:3" x14ac:dyDescent="0.25">
      <c r="A71" s="172"/>
      <c r="B71" s="172"/>
      <c r="C71" s="172"/>
    </row>
    <row r="72" spans="1:3" x14ac:dyDescent="0.25">
      <c r="A72" s="172"/>
      <c r="B72" s="172"/>
      <c r="C72" s="172"/>
    </row>
    <row r="73" spans="1:3" x14ac:dyDescent="0.25">
      <c r="A73" s="172"/>
      <c r="B73" s="172"/>
      <c r="C73" s="172"/>
    </row>
    <row r="74" spans="1:3" x14ac:dyDescent="0.25">
      <c r="A74" s="172"/>
      <c r="B74" s="172"/>
      <c r="C74" s="172"/>
    </row>
    <row r="75" spans="1:3" x14ac:dyDescent="0.25">
      <c r="B75" s="172"/>
      <c r="C75" s="172"/>
    </row>
    <row r="76" spans="1:3" x14ac:dyDescent="0.25">
      <c r="B76" s="172"/>
      <c r="C76" s="172"/>
    </row>
    <row r="77" spans="1:3" x14ac:dyDescent="0.25">
      <c r="B77" s="172"/>
      <c r="C77" s="172"/>
    </row>
    <row r="78" spans="1:3" x14ac:dyDescent="0.25">
      <c r="B78" s="172"/>
      <c r="C78" s="172"/>
    </row>
    <row r="79" spans="1:3" x14ac:dyDescent="0.25">
      <c r="B79" s="172"/>
      <c r="C79" s="172"/>
    </row>
    <row r="80" spans="1:3" x14ac:dyDescent="0.25">
      <c r="B80" s="172"/>
      <c r="C80" s="172"/>
    </row>
    <row r="81" spans="2:3" x14ac:dyDescent="0.25">
      <c r="B81" s="172"/>
      <c r="C81" s="172"/>
    </row>
    <row r="82" spans="2:3" x14ac:dyDescent="0.25">
      <c r="B82" s="172"/>
      <c r="C82" s="172"/>
    </row>
    <row r="83" spans="2:3" x14ac:dyDescent="0.25">
      <c r="B83" s="172"/>
      <c r="C83" s="172"/>
    </row>
    <row r="84" spans="2:3" x14ac:dyDescent="0.25">
      <c r="B84" s="172"/>
      <c r="C84" s="172"/>
    </row>
    <row r="85" spans="2:3" x14ac:dyDescent="0.25">
      <c r="B85" s="172"/>
      <c r="C85" s="172"/>
    </row>
    <row r="86" spans="2:3" x14ac:dyDescent="0.25">
      <c r="B86" s="172"/>
      <c r="C86" s="172"/>
    </row>
    <row r="87" spans="2:3" x14ac:dyDescent="0.25">
      <c r="B87" s="172"/>
      <c r="C87" s="172"/>
    </row>
    <row r="88" spans="2:3" x14ac:dyDescent="0.25">
      <c r="B88" s="172"/>
      <c r="C88" s="172"/>
    </row>
    <row r="89" spans="2:3" x14ac:dyDescent="0.25">
      <c r="B89" s="172"/>
      <c r="C89" s="172"/>
    </row>
    <row r="90" spans="2:3" x14ac:dyDescent="0.25">
      <c r="B90" s="172"/>
      <c r="C90" s="172"/>
    </row>
    <row r="91" spans="2:3" x14ac:dyDescent="0.25">
      <c r="B91" s="172"/>
    </row>
    <row r="92" spans="2:3" x14ac:dyDescent="0.25">
      <c r="B92" s="172"/>
    </row>
    <row r="93" spans="2:3" x14ac:dyDescent="0.25">
      <c r="B93" s="172"/>
    </row>
    <row r="94" spans="2:3" x14ac:dyDescent="0.25">
      <c r="B94" s="172"/>
    </row>
    <row r="95" spans="2:3" x14ac:dyDescent="0.25">
      <c r="B95" s="172"/>
    </row>
    <row r="96" spans="2:3" x14ac:dyDescent="0.25">
      <c r="B96" s="172"/>
    </row>
    <row r="97" spans="1:3" x14ac:dyDescent="0.25">
      <c r="B97" s="172"/>
    </row>
    <row r="98" spans="1:3" x14ac:dyDescent="0.25">
      <c r="B98" s="172"/>
    </row>
    <row r="99" spans="1:3" x14ac:dyDescent="0.25">
      <c r="B99" s="172"/>
    </row>
    <row r="100" spans="1:3" x14ac:dyDescent="0.25">
      <c r="B100" s="172"/>
    </row>
    <row r="101" spans="1:3" x14ac:dyDescent="0.25">
      <c r="B101" s="172"/>
    </row>
    <row r="102" spans="1:3" x14ac:dyDescent="0.25">
      <c r="B102" s="172"/>
    </row>
    <row r="103" spans="1:3" x14ac:dyDescent="0.25">
      <c r="B103" s="172"/>
    </row>
    <row r="104" spans="1:3" x14ac:dyDescent="0.25">
      <c r="B104" s="172"/>
    </row>
    <row r="105" spans="1:3" x14ac:dyDescent="0.25">
      <c r="B105" s="172"/>
    </row>
    <row r="106" spans="1:3" x14ac:dyDescent="0.25">
      <c r="B106" s="172"/>
    </row>
    <row r="107" spans="1:3" x14ac:dyDescent="0.25">
      <c r="A107" s="172"/>
      <c r="B107" s="172"/>
      <c r="C107" s="172"/>
    </row>
    <row r="108" spans="1:3" x14ac:dyDescent="0.25">
      <c r="A108" s="172"/>
      <c r="B108" s="172"/>
      <c r="C108" s="172"/>
    </row>
    <row r="109" spans="1:3" x14ac:dyDescent="0.25">
      <c r="A109" s="172"/>
      <c r="B109" s="172"/>
      <c r="C109" s="172"/>
    </row>
    <row r="110" spans="1:3" x14ac:dyDescent="0.25">
      <c r="A110" s="172"/>
      <c r="B110" s="172"/>
      <c r="C110" s="172"/>
    </row>
    <row r="111" spans="1:3" x14ac:dyDescent="0.25">
      <c r="A111" s="172"/>
      <c r="B111" s="172"/>
      <c r="C111" s="172"/>
    </row>
    <row r="112" spans="1:3" x14ac:dyDescent="0.25">
      <c r="A112" s="172"/>
      <c r="B112" s="172"/>
      <c r="C112" s="172"/>
    </row>
    <row r="113" spans="1:3" x14ac:dyDescent="0.25">
      <c r="A113" s="172"/>
      <c r="B113" s="172"/>
      <c r="C113" s="172"/>
    </row>
    <row r="114" spans="1:3" x14ac:dyDescent="0.25">
      <c r="A114" s="172"/>
      <c r="B114" s="172"/>
      <c r="C114" s="172"/>
    </row>
    <row r="115" spans="1:3" x14ac:dyDescent="0.25">
      <c r="A115" s="172"/>
      <c r="B115" s="172"/>
      <c r="C115" s="172"/>
    </row>
    <row r="116" spans="1:3" x14ac:dyDescent="0.25">
      <c r="A116" s="172"/>
      <c r="B116" s="172"/>
      <c r="C116" s="172"/>
    </row>
    <row r="117" spans="1:3" x14ac:dyDescent="0.25">
      <c r="A117" s="172"/>
      <c r="B117" s="172"/>
      <c r="C117" s="172"/>
    </row>
    <row r="118" spans="1:3" x14ac:dyDescent="0.25">
      <c r="A118" s="172"/>
      <c r="B118" s="172"/>
      <c r="C118" s="172"/>
    </row>
    <row r="119" spans="1:3" x14ac:dyDescent="0.25">
      <c r="A119" s="172"/>
      <c r="B119" s="172"/>
      <c r="C119" s="172"/>
    </row>
    <row r="120" spans="1:3" x14ac:dyDescent="0.25">
      <c r="A120" s="172"/>
      <c r="B120" s="172"/>
      <c r="C120" s="172"/>
    </row>
    <row r="121" spans="1:3" x14ac:dyDescent="0.25">
      <c r="A121" s="172"/>
      <c r="B121" s="172"/>
      <c r="C121" s="172"/>
    </row>
    <row r="122" spans="1:3" x14ac:dyDescent="0.25">
      <c r="A122" s="172"/>
      <c r="B122" s="172"/>
      <c r="C122" s="172"/>
    </row>
    <row r="123" spans="1:3" x14ac:dyDescent="0.25">
      <c r="A123" s="172"/>
      <c r="B123" s="172"/>
      <c r="C123" s="172"/>
    </row>
    <row r="124" spans="1:3" x14ac:dyDescent="0.25">
      <c r="A124" s="172"/>
      <c r="B124" s="172"/>
      <c r="C124" s="172"/>
    </row>
    <row r="125" spans="1:3" x14ac:dyDescent="0.25">
      <c r="A125" s="172"/>
      <c r="B125" s="172"/>
      <c r="C125" s="172"/>
    </row>
    <row r="126" spans="1:3" x14ac:dyDescent="0.25">
      <c r="A126" s="172"/>
      <c r="B126" s="172"/>
      <c r="C126" s="172"/>
    </row>
    <row r="127" spans="1:3" x14ac:dyDescent="0.25">
      <c r="A127" s="172"/>
      <c r="B127" s="172"/>
      <c r="C127" s="172"/>
    </row>
    <row r="128" spans="1:3" x14ac:dyDescent="0.25">
      <c r="A128" s="172"/>
      <c r="B128" s="172"/>
      <c r="C128" s="172"/>
    </row>
    <row r="129" spans="1:3" x14ac:dyDescent="0.25">
      <c r="A129" s="172"/>
      <c r="B129" s="172"/>
      <c r="C129" s="172"/>
    </row>
    <row r="130" spans="1:3" x14ac:dyDescent="0.25">
      <c r="A130" s="172"/>
      <c r="B130" s="172"/>
      <c r="C130" s="172"/>
    </row>
    <row r="131" spans="1:3" x14ac:dyDescent="0.25">
      <c r="A131" s="172"/>
      <c r="B131" s="172"/>
      <c r="C131" s="172"/>
    </row>
    <row r="132" spans="1:3" x14ac:dyDescent="0.25">
      <c r="A132" s="172"/>
      <c r="B132" s="172"/>
      <c r="C132" s="172"/>
    </row>
    <row r="133" spans="1:3" x14ac:dyDescent="0.25">
      <c r="A133" s="172"/>
      <c r="B133" s="172"/>
      <c r="C133" s="172"/>
    </row>
    <row r="134" spans="1:3" x14ac:dyDescent="0.25">
      <c r="A134" s="172"/>
      <c r="B134" s="172"/>
      <c r="C134" s="172"/>
    </row>
    <row r="135" spans="1:3" x14ac:dyDescent="0.25">
      <c r="A135" s="172"/>
      <c r="B135" s="172"/>
      <c r="C135" s="172"/>
    </row>
    <row r="136" spans="1:3" x14ac:dyDescent="0.25">
      <c r="A136" s="172"/>
      <c r="B136" s="172"/>
      <c r="C136" s="172"/>
    </row>
    <row r="137" spans="1:3" x14ac:dyDescent="0.25">
      <c r="A137" s="172"/>
      <c r="B137" s="172"/>
      <c r="C137" s="172"/>
    </row>
    <row r="138" spans="1:3" x14ac:dyDescent="0.25">
      <c r="A138" s="172"/>
      <c r="B138" s="172"/>
      <c r="C138" s="172"/>
    </row>
    <row r="139" spans="1:3" x14ac:dyDescent="0.25">
      <c r="A139" s="172"/>
      <c r="B139" s="172"/>
      <c r="C139" s="172"/>
    </row>
    <row r="140" spans="1:3" x14ac:dyDescent="0.25">
      <c r="A140" s="172"/>
      <c r="B140" s="172"/>
      <c r="C140" s="172"/>
    </row>
    <row r="141" spans="1:3" x14ac:dyDescent="0.25">
      <c r="A141" s="172"/>
      <c r="B141" s="172"/>
      <c r="C141" s="172"/>
    </row>
    <row r="142" spans="1:3" x14ac:dyDescent="0.25">
      <c r="A142" s="172"/>
      <c r="B142" s="172"/>
      <c r="C142" s="172"/>
    </row>
    <row r="143" spans="1:3" x14ac:dyDescent="0.25">
      <c r="A143" s="172"/>
      <c r="B143" s="172"/>
      <c r="C143" s="172"/>
    </row>
    <row r="144" spans="1:3" x14ac:dyDescent="0.25">
      <c r="A144" s="172"/>
      <c r="B144" s="172"/>
      <c r="C144" s="172"/>
    </row>
    <row r="145" spans="1:3" x14ac:dyDescent="0.25">
      <c r="A145" s="172"/>
      <c r="B145" s="172"/>
      <c r="C145" s="172"/>
    </row>
    <row r="146" spans="1:3" x14ac:dyDescent="0.25">
      <c r="A146" s="172"/>
      <c r="B146" s="172"/>
      <c r="C146" s="172"/>
    </row>
    <row r="147" spans="1:3" x14ac:dyDescent="0.25">
      <c r="A147" s="172"/>
      <c r="B147" s="172"/>
      <c r="C147" s="172"/>
    </row>
    <row r="148" spans="1:3" x14ac:dyDescent="0.25">
      <c r="A148" s="172"/>
      <c r="B148" s="172"/>
      <c r="C148" s="172"/>
    </row>
    <row r="149" spans="1:3" x14ac:dyDescent="0.25">
      <c r="A149" s="172"/>
      <c r="B149" s="172"/>
      <c r="C149" s="172"/>
    </row>
    <row r="150" spans="1:3" x14ac:dyDescent="0.25">
      <c r="A150" s="172"/>
      <c r="B150" s="172"/>
      <c r="C150" s="172"/>
    </row>
    <row r="151" spans="1:3" x14ac:dyDescent="0.25">
      <c r="A151" s="172"/>
      <c r="B151" s="172"/>
      <c r="C151" s="172"/>
    </row>
    <row r="152" spans="1:3" x14ac:dyDescent="0.25">
      <c r="A152" s="172"/>
      <c r="B152" s="172"/>
      <c r="C152" s="172"/>
    </row>
    <row r="153" spans="1:3" x14ac:dyDescent="0.25">
      <c r="A153" s="172"/>
      <c r="B153" s="172"/>
      <c r="C153" s="172"/>
    </row>
    <row r="154" spans="1:3" x14ac:dyDescent="0.25">
      <c r="A154" s="172"/>
      <c r="B154" s="172"/>
      <c r="C154" s="172"/>
    </row>
    <row r="155" spans="1:3" x14ac:dyDescent="0.25">
      <c r="B155" s="172"/>
      <c r="C155" s="172"/>
    </row>
    <row r="156" spans="1:3" x14ac:dyDescent="0.25">
      <c r="B156" s="172"/>
      <c r="C156" s="172"/>
    </row>
    <row r="157" spans="1:3" x14ac:dyDescent="0.25">
      <c r="B157" s="172"/>
      <c r="C157" s="172"/>
    </row>
    <row r="158" spans="1:3" x14ac:dyDescent="0.25">
      <c r="B158" s="172"/>
      <c r="C158" s="172"/>
    </row>
    <row r="159" spans="1:3" x14ac:dyDescent="0.25">
      <c r="B159" s="172"/>
      <c r="C159" s="172"/>
    </row>
    <row r="160" spans="1:3" x14ac:dyDescent="0.25">
      <c r="B160" s="172"/>
      <c r="C160" s="172"/>
    </row>
    <row r="161" spans="1:3" x14ac:dyDescent="0.25">
      <c r="B161" s="172"/>
      <c r="C161" s="172"/>
    </row>
    <row r="162" spans="1:3" x14ac:dyDescent="0.25">
      <c r="B162" s="172"/>
      <c r="C162" s="172"/>
    </row>
    <row r="163" spans="1:3" x14ac:dyDescent="0.25">
      <c r="B163" s="172"/>
      <c r="C163" s="172"/>
    </row>
    <row r="164" spans="1:3" x14ac:dyDescent="0.25">
      <c r="B164" s="172"/>
      <c r="C164" s="172"/>
    </row>
    <row r="165" spans="1:3" x14ac:dyDescent="0.25">
      <c r="B165" s="172"/>
      <c r="C165" s="172"/>
    </row>
    <row r="166" spans="1:3" x14ac:dyDescent="0.25">
      <c r="B166" s="172"/>
      <c r="C166" s="172"/>
    </row>
    <row r="167" spans="1:3" x14ac:dyDescent="0.25">
      <c r="B167" s="172"/>
      <c r="C167" s="172"/>
    </row>
    <row r="168" spans="1:3" x14ac:dyDescent="0.25">
      <c r="B168" s="172"/>
      <c r="C168" s="172"/>
    </row>
    <row r="169" spans="1:3" x14ac:dyDescent="0.25">
      <c r="B169" s="172"/>
      <c r="C169" s="172"/>
    </row>
    <row r="170" spans="1:3" x14ac:dyDescent="0.25">
      <c r="B170" s="172"/>
      <c r="C170" s="172"/>
    </row>
    <row r="171" spans="1:3" x14ac:dyDescent="0.25">
      <c r="A171" s="172"/>
      <c r="B171" s="172"/>
    </row>
    <row r="172" spans="1:3" x14ac:dyDescent="0.25">
      <c r="A172" s="172"/>
      <c r="B172" s="172"/>
    </row>
    <row r="173" spans="1:3" x14ac:dyDescent="0.25">
      <c r="A173" s="172"/>
      <c r="B173" s="172"/>
    </row>
    <row r="174" spans="1:3" x14ac:dyDescent="0.25">
      <c r="A174" s="172"/>
      <c r="B174" s="172"/>
    </row>
    <row r="175" spans="1:3" x14ac:dyDescent="0.25">
      <c r="A175" s="172"/>
      <c r="B175" s="172"/>
    </row>
    <row r="176" spans="1:3" x14ac:dyDescent="0.25">
      <c r="A176" s="172"/>
      <c r="B176" s="172"/>
    </row>
    <row r="177" spans="1:3" x14ac:dyDescent="0.25">
      <c r="A177" s="172"/>
      <c r="B177" s="172"/>
    </row>
    <row r="178" spans="1:3" x14ac:dyDescent="0.25">
      <c r="A178" s="172"/>
      <c r="B178" s="172"/>
    </row>
    <row r="179" spans="1:3" x14ac:dyDescent="0.25">
      <c r="A179" s="172"/>
      <c r="B179" s="172"/>
    </row>
    <row r="180" spans="1:3" x14ac:dyDescent="0.25">
      <c r="A180" s="172"/>
      <c r="B180" s="172"/>
    </row>
    <row r="181" spans="1:3" x14ac:dyDescent="0.25">
      <c r="A181" s="172"/>
      <c r="B181" s="172"/>
    </row>
    <row r="182" spans="1:3" x14ac:dyDescent="0.25">
      <c r="A182" s="172"/>
      <c r="B182" s="172"/>
    </row>
    <row r="183" spans="1:3" x14ac:dyDescent="0.25">
      <c r="A183" s="172"/>
      <c r="B183" s="172"/>
    </row>
    <row r="184" spans="1:3" x14ac:dyDescent="0.25">
      <c r="A184" s="172"/>
      <c r="B184" s="172"/>
    </row>
    <row r="185" spans="1:3" x14ac:dyDescent="0.25">
      <c r="A185" s="172"/>
      <c r="B185" s="172"/>
    </row>
    <row r="186" spans="1:3" x14ac:dyDescent="0.25">
      <c r="A186" s="172"/>
      <c r="B186" s="172"/>
    </row>
    <row r="187" spans="1:3" x14ac:dyDescent="0.25">
      <c r="A187" s="172"/>
      <c r="B187" s="172"/>
      <c r="C187" s="172"/>
    </row>
    <row r="188" spans="1:3" x14ac:dyDescent="0.25">
      <c r="A188" s="172"/>
      <c r="B188" s="172"/>
      <c r="C188" s="172"/>
    </row>
    <row r="189" spans="1:3" x14ac:dyDescent="0.25">
      <c r="A189" s="172"/>
      <c r="B189" s="172"/>
      <c r="C189" s="172"/>
    </row>
    <row r="190" spans="1:3" x14ac:dyDescent="0.25">
      <c r="A190" s="172"/>
      <c r="B190" s="172"/>
      <c r="C190" s="172"/>
    </row>
    <row r="191" spans="1:3" x14ac:dyDescent="0.25">
      <c r="A191" s="172"/>
      <c r="B191" s="172"/>
      <c r="C191" s="172"/>
    </row>
    <row r="192" spans="1:3" x14ac:dyDescent="0.25">
      <c r="A192" s="172"/>
      <c r="B192" s="172"/>
      <c r="C192" s="172"/>
    </row>
    <row r="193" spans="1:3" x14ac:dyDescent="0.25">
      <c r="A193" s="172"/>
      <c r="B193" s="172"/>
      <c r="C193" s="172"/>
    </row>
    <row r="194" spans="1:3" x14ac:dyDescent="0.25">
      <c r="A194" s="172"/>
      <c r="B194" s="172"/>
      <c r="C194" s="172"/>
    </row>
    <row r="195" spans="1:3" x14ac:dyDescent="0.25">
      <c r="A195" s="172"/>
      <c r="B195" s="172"/>
      <c r="C195" s="172"/>
    </row>
    <row r="196" spans="1:3" x14ac:dyDescent="0.25">
      <c r="A196" s="172"/>
      <c r="B196" s="172"/>
      <c r="C196" s="172"/>
    </row>
    <row r="197" spans="1:3" x14ac:dyDescent="0.25">
      <c r="A197" s="172"/>
      <c r="B197" s="172"/>
      <c r="C197" s="172"/>
    </row>
    <row r="198" spans="1:3" x14ac:dyDescent="0.25">
      <c r="A198" s="172"/>
      <c r="B198" s="172"/>
      <c r="C198" s="172"/>
    </row>
    <row r="199" spans="1:3" x14ac:dyDescent="0.25">
      <c r="A199" s="172"/>
      <c r="B199" s="172"/>
      <c r="C199" s="172"/>
    </row>
    <row r="200" spans="1:3" x14ac:dyDescent="0.25">
      <c r="A200" s="172"/>
      <c r="B200" s="172"/>
      <c r="C200" s="172"/>
    </row>
    <row r="201" spans="1:3" x14ac:dyDescent="0.25">
      <c r="A201" s="172"/>
      <c r="B201" s="172"/>
      <c r="C201" s="172"/>
    </row>
    <row r="202" spans="1:3" x14ac:dyDescent="0.25">
      <c r="A202" s="172"/>
      <c r="B202" s="172"/>
      <c r="C202" s="172"/>
    </row>
    <row r="203" spans="1:3" x14ac:dyDescent="0.25">
      <c r="A203" s="172"/>
      <c r="B203" s="172"/>
      <c r="C203" s="172"/>
    </row>
    <row r="204" spans="1:3" x14ac:dyDescent="0.25">
      <c r="A204" s="172"/>
      <c r="B204" s="172"/>
      <c r="C204" s="172"/>
    </row>
    <row r="205" spans="1:3" x14ac:dyDescent="0.25">
      <c r="A205" s="172"/>
      <c r="B205" s="172"/>
      <c r="C205" s="172"/>
    </row>
    <row r="206" spans="1:3" x14ac:dyDescent="0.25">
      <c r="A206" s="172"/>
      <c r="B206" s="172"/>
      <c r="C206" s="172"/>
    </row>
    <row r="207" spans="1:3" x14ac:dyDescent="0.25">
      <c r="A207" s="172"/>
      <c r="B207" s="172"/>
      <c r="C207" s="172"/>
    </row>
    <row r="208" spans="1:3" x14ac:dyDescent="0.25">
      <c r="A208" s="172"/>
      <c r="B208" s="172"/>
      <c r="C208" s="172"/>
    </row>
    <row r="209" spans="1:3" x14ac:dyDescent="0.25">
      <c r="A209" s="172"/>
      <c r="B209" s="172"/>
      <c r="C209" s="172"/>
    </row>
    <row r="210" spans="1:3" x14ac:dyDescent="0.25">
      <c r="A210" s="172"/>
      <c r="B210" s="172"/>
      <c r="C210" s="172"/>
    </row>
    <row r="211" spans="1:3" x14ac:dyDescent="0.25">
      <c r="A211" s="172"/>
      <c r="B211" s="172"/>
      <c r="C211" s="172"/>
    </row>
    <row r="212" spans="1:3" x14ac:dyDescent="0.25">
      <c r="A212" s="172"/>
      <c r="B212" s="172"/>
      <c r="C212" s="172"/>
    </row>
    <row r="213" spans="1:3" x14ac:dyDescent="0.25">
      <c r="A213" s="172"/>
      <c r="B213" s="172"/>
      <c r="C213" s="172"/>
    </row>
    <row r="214" spans="1:3" x14ac:dyDescent="0.25">
      <c r="A214" s="172"/>
      <c r="B214" s="172"/>
      <c r="C214" s="172"/>
    </row>
    <row r="215" spans="1:3" x14ac:dyDescent="0.25">
      <c r="A215" s="172"/>
      <c r="B215" s="172"/>
      <c r="C215" s="172"/>
    </row>
    <row r="216" spans="1:3" x14ac:dyDescent="0.25">
      <c r="A216" s="172"/>
      <c r="B216" s="172"/>
      <c r="C216" s="172"/>
    </row>
    <row r="217" spans="1:3" x14ac:dyDescent="0.25">
      <c r="A217" s="172"/>
      <c r="B217" s="172"/>
      <c r="C217" s="172"/>
    </row>
    <row r="218" spans="1:3" x14ac:dyDescent="0.25">
      <c r="A218" s="172"/>
      <c r="B218" s="172"/>
      <c r="C218" s="172"/>
    </row>
    <row r="219" spans="1:3" x14ac:dyDescent="0.25">
      <c r="B219" s="172"/>
      <c r="C219" s="172"/>
    </row>
    <row r="220" spans="1:3" x14ac:dyDescent="0.25">
      <c r="B220" s="172"/>
      <c r="C220" s="172"/>
    </row>
    <row r="221" spans="1:3" x14ac:dyDescent="0.25">
      <c r="B221" s="172"/>
      <c r="C221" s="172"/>
    </row>
    <row r="222" spans="1:3" x14ac:dyDescent="0.25">
      <c r="B222" s="172"/>
      <c r="C222" s="172"/>
    </row>
    <row r="223" spans="1:3" x14ac:dyDescent="0.25">
      <c r="B223" s="172"/>
      <c r="C223" s="172"/>
    </row>
    <row r="224" spans="1:3" x14ac:dyDescent="0.25">
      <c r="B224" s="172"/>
      <c r="C224" s="172"/>
    </row>
    <row r="225" spans="1:3" x14ac:dyDescent="0.25">
      <c r="B225" s="172"/>
      <c r="C225" s="172"/>
    </row>
    <row r="226" spans="1:3" x14ac:dyDescent="0.25">
      <c r="B226" s="172"/>
      <c r="C226" s="172"/>
    </row>
    <row r="227" spans="1:3" x14ac:dyDescent="0.25">
      <c r="B227" s="172"/>
      <c r="C227" s="172"/>
    </row>
    <row r="228" spans="1:3" x14ac:dyDescent="0.25">
      <c r="B228" s="172"/>
      <c r="C228" s="172"/>
    </row>
    <row r="229" spans="1:3" x14ac:dyDescent="0.25">
      <c r="B229" s="172"/>
      <c r="C229" s="172"/>
    </row>
    <row r="230" spans="1:3" x14ac:dyDescent="0.25">
      <c r="B230" s="172"/>
      <c r="C230" s="172"/>
    </row>
    <row r="231" spans="1:3" x14ac:dyDescent="0.25">
      <c r="B231" s="172"/>
      <c r="C231" s="172"/>
    </row>
    <row r="232" spans="1:3" x14ac:dyDescent="0.25">
      <c r="B232" s="172"/>
      <c r="C232" s="172"/>
    </row>
    <row r="233" spans="1:3" x14ac:dyDescent="0.25">
      <c r="B233" s="172"/>
      <c r="C233" s="172"/>
    </row>
    <row r="234" spans="1:3" x14ac:dyDescent="0.25">
      <c r="B234" s="172"/>
      <c r="C234" s="172"/>
    </row>
    <row r="235" spans="1:3" x14ac:dyDescent="0.25">
      <c r="A235" s="172"/>
      <c r="B235" s="172"/>
      <c r="C235" s="172"/>
    </row>
    <row r="236" spans="1:3" x14ac:dyDescent="0.25">
      <c r="A236" s="172"/>
      <c r="B236" s="172"/>
      <c r="C236" s="172"/>
    </row>
    <row r="237" spans="1:3" x14ac:dyDescent="0.25">
      <c r="A237" s="172"/>
      <c r="B237" s="172"/>
      <c r="C237" s="172"/>
    </row>
    <row r="238" spans="1:3" x14ac:dyDescent="0.25">
      <c r="A238" s="172"/>
      <c r="B238" s="172"/>
      <c r="C238" s="172"/>
    </row>
    <row r="239" spans="1:3" x14ac:dyDescent="0.25">
      <c r="A239" s="172"/>
      <c r="B239" s="172"/>
      <c r="C239" s="172"/>
    </row>
    <row r="240" spans="1:3" x14ac:dyDescent="0.25">
      <c r="A240" s="172"/>
      <c r="B240" s="172"/>
      <c r="C240" s="172"/>
    </row>
    <row r="241" spans="1:3" x14ac:dyDescent="0.25">
      <c r="A241" s="172"/>
      <c r="B241" s="172"/>
      <c r="C241" s="172"/>
    </row>
    <row r="242" spans="1:3" x14ac:dyDescent="0.25">
      <c r="A242" s="172"/>
      <c r="B242" s="172"/>
      <c r="C242" s="172"/>
    </row>
    <row r="243" spans="1:3" x14ac:dyDescent="0.25">
      <c r="A243" s="172"/>
      <c r="B243" s="172"/>
      <c r="C243" s="172"/>
    </row>
    <row r="244" spans="1:3" x14ac:dyDescent="0.25">
      <c r="A244" s="172"/>
      <c r="B244" s="172"/>
      <c r="C244" s="172"/>
    </row>
    <row r="245" spans="1:3" x14ac:dyDescent="0.25">
      <c r="A245" s="172"/>
      <c r="B245" s="172"/>
      <c r="C245" s="172"/>
    </row>
    <row r="246" spans="1:3" x14ac:dyDescent="0.25">
      <c r="A246" s="172"/>
      <c r="B246" s="172"/>
      <c r="C246" s="172"/>
    </row>
    <row r="247" spans="1:3" x14ac:dyDescent="0.25">
      <c r="A247" s="172"/>
      <c r="B247" s="172"/>
      <c r="C247" s="172"/>
    </row>
    <row r="248" spans="1:3" x14ac:dyDescent="0.25">
      <c r="A248" s="172"/>
      <c r="B248" s="172"/>
      <c r="C248" s="172"/>
    </row>
    <row r="249" spans="1:3" x14ac:dyDescent="0.25">
      <c r="A249" s="172"/>
      <c r="B249" s="172"/>
      <c r="C249" s="172"/>
    </row>
    <row r="250" spans="1:3" x14ac:dyDescent="0.25">
      <c r="A250" s="172"/>
      <c r="B250" s="172"/>
      <c r="C250" s="172"/>
    </row>
    <row r="251" spans="1:3" x14ac:dyDescent="0.25">
      <c r="A251" s="172"/>
      <c r="B251" s="172"/>
    </row>
    <row r="252" spans="1:3" x14ac:dyDescent="0.25">
      <c r="A252" s="172"/>
      <c r="B252" s="172"/>
    </row>
    <row r="253" spans="1:3" x14ac:dyDescent="0.25">
      <c r="A253" s="172"/>
      <c r="B253" s="172"/>
    </row>
    <row r="254" spans="1:3" x14ac:dyDescent="0.25">
      <c r="A254" s="172"/>
      <c r="B254" s="172"/>
    </row>
    <row r="255" spans="1:3" x14ac:dyDescent="0.25">
      <c r="A255" s="172"/>
      <c r="B255" s="172"/>
    </row>
    <row r="256" spans="1:3" x14ac:dyDescent="0.25">
      <c r="A256" s="172"/>
      <c r="B256" s="172"/>
    </row>
    <row r="257" spans="1:3" x14ac:dyDescent="0.25">
      <c r="A257" s="172"/>
      <c r="B257" s="172"/>
    </row>
    <row r="258" spans="1:3" x14ac:dyDescent="0.25">
      <c r="A258" s="172"/>
      <c r="B258" s="172"/>
    </row>
    <row r="259" spans="1:3" x14ac:dyDescent="0.25">
      <c r="A259" s="172"/>
      <c r="B259" s="172"/>
    </row>
    <row r="260" spans="1:3" x14ac:dyDescent="0.25">
      <c r="A260" s="172"/>
      <c r="B260" s="172"/>
    </row>
    <row r="261" spans="1:3" x14ac:dyDescent="0.25">
      <c r="A261" s="172"/>
      <c r="B261" s="172"/>
    </row>
    <row r="262" spans="1:3" x14ac:dyDescent="0.25">
      <c r="A262" s="172"/>
      <c r="B262" s="172"/>
    </row>
    <row r="263" spans="1:3" x14ac:dyDescent="0.25">
      <c r="A263" s="172"/>
      <c r="B263" s="172"/>
    </row>
    <row r="264" spans="1:3" x14ac:dyDescent="0.25">
      <c r="A264" s="172"/>
      <c r="B264" s="172"/>
    </row>
    <row r="265" spans="1:3" x14ac:dyDescent="0.25">
      <c r="A265" s="172"/>
      <c r="B265" s="172"/>
    </row>
    <row r="266" spans="1:3" x14ac:dyDescent="0.25">
      <c r="A266" s="172"/>
      <c r="B266" s="172"/>
    </row>
    <row r="267" spans="1:3" x14ac:dyDescent="0.25">
      <c r="A267" s="172"/>
      <c r="B267" s="172"/>
      <c r="C267" s="172"/>
    </row>
    <row r="268" spans="1:3" x14ac:dyDescent="0.25">
      <c r="A268" s="172"/>
      <c r="B268" s="172"/>
      <c r="C268" s="172"/>
    </row>
    <row r="269" spans="1:3" x14ac:dyDescent="0.25">
      <c r="A269" s="172"/>
      <c r="B269" s="172"/>
      <c r="C269" s="172"/>
    </row>
    <row r="270" spans="1:3" x14ac:dyDescent="0.25">
      <c r="A270" s="172"/>
      <c r="B270" s="172"/>
      <c r="C270" s="172"/>
    </row>
    <row r="271" spans="1:3" x14ac:dyDescent="0.25">
      <c r="A271" s="172"/>
      <c r="B271" s="172"/>
      <c r="C271" s="172"/>
    </row>
    <row r="272" spans="1:3" x14ac:dyDescent="0.25">
      <c r="A272" s="172"/>
      <c r="B272" s="172"/>
      <c r="C272" s="172"/>
    </row>
    <row r="273" spans="1:3" x14ac:dyDescent="0.25">
      <c r="A273" s="172"/>
      <c r="B273" s="172"/>
      <c r="C273" s="172"/>
    </row>
    <row r="274" spans="1:3" x14ac:dyDescent="0.25">
      <c r="A274" s="172"/>
      <c r="B274" s="172"/>
      <c r="C274" s="172"/>
    </row>
    <row r="275" spans="1:3" x14ac:dyDescent="0.25">
      <c r="A275" s="172"/>
      <c r="B275" s="172"/>
      <c r="C275" s="172"/>
    </row>
    <row r="276" spans="1:3" x14ac:dyDescent="0.25">
      <c r="A276" s="172"/>
      <c r="B276" s="172"/>
      <c r="C276" s="172"/>
    </row>
    <row r="277" spans="1:3" x14ac:dyDescent="0.25">
      <c r="A277" s="172"/>
      <c r="B277" s="172"/>
      <c r="C277" s="172"/>
    </row>
    <row r="278" spans="1:3" x14ac:dyDescent="0.25">
      <c r="A278" s="172"/>
      <c r="B278" s="172"/>
      <c r="C278" s="172"/>
    </row>
    <row r="279" spans="1:3" x14ac:dyDescent="0.25">
      <c r="A279" s="172"/>
      <c r="B279" s="172"/>
      <c r="C279" s="172"/>
    </row>
    <row r="280" spans="1:3" x14ac:dyDescent="0.25">
      <c r="A280" s="172"/>
      <c r="B280" s="172"/>
      <c r="C280" s="172"/>
    </row>
    <row r="281" spans="1:3" x14ac:dyDescent="0.25">
      <c r="A281" s="172"/>
      <c r="B281" s="172"/>
      <c r="C281" s="172"/>
    </row>
    <row r="282" spans="1:3" x14ac:dyDescent="0.25">
      <c r="A282" s="172"/>
      <c r="B282" s="172"/>
      <c r="C282" s="172"/>
    </row>
    <row r="283" spans="1:3" x14ac:dyDescent="0.25">
      <c r="B283" s="172"/>
    </row>
    <row r="284" spans="1:3" x14ac:dyDescent="0.25">
      <c r="B284" s="172"/>
    </row>
    <row r="285" spans="1:3" x14ac:dyDescent="0.25">
      <c r="B285" s="172"/>
    </row>
    <row r="286" spans="1:3" x14ac:dyDescent="0.25">
      <c r="B286" s="172"/>
    </row>
    <row r="287" spans="1:3" x14ac:dyDescent="0.25">
      <c r="B287" s="172"/>
    </row>
    <row r="288" spans="1:3" x14ac:dyDescent="0.25">
      <c r="B288" s="172"/>
    </row>
    <row r="289" spans="1:2" x14ac:dyDescent="0.25">
      <c r="B289" s="172"/>
    </row>
    <row r="290" spans="1:2" x14ac:dyDescent="0.25">
      <c r="B290" s="172"/>
    </row>
    <row r="291" spans="1:2" x14ac:dyDescent="0.25">
      <c r="B291" s="172"/>
    </row>
    <row r="292" spans="1:2" x14ac:dyDescent="0.25">
      <c r="B292" s="172"/>
    </row>
    <row r="293" spans="1:2" x14ac:dyDescent="0.25">
      <c r="B293" s="172"/>
    </row>
    <row r="294" spans="1:2" x14ac:dyDescent="0.25">
      <c r="B294" s="172"/>
    </row>
    <row r="295" spans="1:2" x14ac:dyDescent="0.25">
      <c r="B295" s="172"/>
    </row>
    <row r="296" spans="1:2" x14ac:dyDescent="0.25">
      <c r="B296" s="172"/>
    </row>
    <row r="297" spans="1:2" x14ac:dyDescent="0.25">
      <c r="B297" s="172"/>
    </row>
    <row r="298" spans="1:2" x14ac:dyDescent="0.25">
      <c r="B298" s="172"/>
    </row>
    <row r="299" spans="1:2" x14ac:dyDescent="0.25">
      <c r="A299" s="172"/>
      <c r="B299" s="172"/>
    </row>
    <row r="300" spans="1:2" x14ac:dyDescent="0.25">
      <c r="A300" s="172"/>
      <c r="B300" s="172"/>
    </row>
    <row r="301" spans="1:2" x14ac:dyDescent="0.25">
      <c r="A301" s="172"/>
      <c r="B301" s="172"/>
    </row>
    <row r="302" spans="1:2" x14ac:dyDescent="0.25">
      <c r="A302" s="172"/>
      <c r="B302" s="172"/>
    </row>
    <row r="303" spans="1:2" x14ac:dyDescent="0.25">
      <c r="A303" s="172"/>
      <c r="B303" s="172"/>
    </row>
    <row r="304" spans="1:2" x14ac:dyDescent="0.25">
      <c r="A304" s="172"/>
      <c r="B304" s="172"/>
    </row>
    <row r="305" spans="1:2" x14ac:dyDescent="0.25">
      <c r="A305" s="172"/>
      <c r="B305" s="172"/>
    </row>
    <row r="306" spans="1:2" x14ac:dyDescent="0.25">
      <c r="A306" s="172"/>
      <c r="B306" s="172"/>
    </row>
    <row r="307" spans="1:2" x14ac:dyDescent="0.25">
      <c r="A307" s="172"/>
      <c r="B307" s="172"/>
    </row>
    <row r="308" spans="1:2" x14ac:dyDescent="0.25">
      <c r="A308" s="172"/>
      <c r="B308" s="172"/>
    </row>
    <row r="309" spans="1:2" x14ac:dyDescent="0.25">
      <c r="A309" s="172"/>
      <c r="B309" s="172"/>
    </row>
    <row r="310" spans="1:2" x14ac:dyDescent="0.25">
      <c r="A310" s="172"/>
      <c r="B310" s="172"/>
    </row>
    <row r="311" spans="1:2" x14ac:dyDescent="0.25">
      <c r="A311" s="172"/>
      <c r="B311" s="172"/>
    </row>
    <row r="312" spans="1:2" x14ac:dyDescent="0.25">
      <c r="A312" s="172"/>
      <c r="B312" s="172"/>
    </row>
    <row r="313" spans="1:2" x14ac:dyDescent="0.25">
      <c r="A313" s="172"/>
      <c r="B313" s="172"/>
    </row>
    <row r="314" spans="1:2" x14ac:dyDescent="0.25">
      <c r="A314" s="172"/>
      <c r="B314" s="172"/>
    </row>
    <row r="315" spans="1:2" x14ac:dyDescent="0.25">
      <c r="A315" s="172"/>
      <c r="B315" s="172"/>
    </row>
    <row r="316" spans="1:2" x14ac:dyDescent="0.25">
      <c r="A316" s="172"/>
      <c r="B316" s="172"/>
    </row>
    <row r="317" spans="1:2" x14ac:dyDescent="0.25">
      <c r="A317" s="172"/>
      <c r="B317" s="172"/>
    </row>
    <row r="318" spans="1:2" x14ac:dyDescent="0.25">
      <c r="A318" s="172"/>
      <c r="B318" s="172"/>
    </row>
    <row r="319" spans="1:2" x14ac:dyDescent="0.25">
      <c r="A319" s="172"/>
      <c r="B319" s="172"/>
    </row>
    <row r="320" spans="1:2" x14ac:dyDescent="0.25">
      <c r="A320" s="172"/>
      <c r="B320" s="172"/>
    </row>
    <row r="321" spans="1:3" x14ac:dyDescent="0.25">
      <c r="A321" s="172"/>
      <c r="B321" s="172"/>
    </row>
    <row r="322" spans="1:3" x14ac:dyDescent="0.25">
      <c r="A322" s="172"/>
      <c r="B322" s="172"/>
    </row>
    <row r="323" spans="1:3" x14ac:dyDescent="0.25">
      <c r="A323" s="172"/>
      <c r="B323" s="172"/>
    </row>
    <row r="324" spans="1:3" x14ac:dyDescent="0.25">
      <c r="A324" s="172"/>
      <c r="B324" s="172"/>
    </row>
    <row r="325" spans="1:3" x14ac:dyDescent="0.25">
      <c r="A325" s="172"/>
      <c r="B325" s="172"/>
    </row>
    <row r="326" spans="1:3" x14ac:dyDescent="0.25">
      <c r="A326" s="172"/>
      <c r="B326" s="172"/>
    </row>
    <row r="327" spans="1:3" x14ac:dyDescent="0.25">
      <c r="A327" s="172"/>
      <c r="B327" s="172"/>
    </row>
    <row r="328" spans="1:3" x14ac:dyDescent="0.25">
      <c r="A328" s="172"/>
      <c r="B328" s="172"/>
    </row>
    <row r="329" spans="1:3" x14ac:dyDescent="0.25">
      <c r="A329" s="172"/>
      <c r="B329" s="172"/>
    </row>
    <row r="330" spans="1:3" x14ac:dyDescent="0.25">
      <c r="A330" s="172"/>
      <c r="B330" s="172"/>
    </row>
    <row r="331" spans="1:3" x14ac:dyDescent="0.25">
      <c r="B331" s="172"/>
      <c r="C331" s="172"/>
    </row>
    <row r="332" spans="1:3" x14ac:dyDescent="0.25">
      <c r="B332" s="172"/>
      <c r="C332" s="172"/>
    </row>
    <row r="333" spans="1:3" x14ac:dyDescent="0.25">
      <c r="B333" s="172"/>
      <c r="C333" s="172"/>
    </row>
    <row r="334" spans="1:3" x14ac:dyDescent="0.25">
      <c r="B334" s="172"/>
      <c r="C334" s="172"/>
    </row>
    <row r="335" spans="1:3" x14ac:dyDescent="0.25">
      <c r="B335" s="172"/>
      <c r="C335" s="172"/>
    </row>
    <row r="336" spans="1:3" x14ac:dyDescent="0.25">
      <c r="B336" s="172"/>
      <c r="C336" s="172"/>
    </row>
    <row r="337" spans="2:3" x14ac:dyDescent="0.25">
      <c r="B337" s="172"/>
      <c r="C337" s="172"/>
    </row>
    <row r="338" spans="2:3" x14ac:dyDescent="0.25">
      <c r="B338" s="172"/>
      <c r="C338" s="172"/>
    </row>
    <row r="339" spans="2:3" x14ac:dyDescent="0.25">
      <c r="B339" s="172"/>
      <c r="C339" s="172"/>
    </row>
    <row r="340" spans="2:3" x14ac:dyDescent="0.25">
      <c r="B340" s="172"/>
      <c r="C340" s="172"/>
    </row>
    <row r="341" spans="2:3" x14ac:dyDescent="0.25">
      <c r="B341" s="172"/>
      <c r="C341" s="172"/>
    </row>
    <row r="342" spans="2:3" x14ac:dyDescent="0.25">
      <c r="B342" s="172"/>
      <c r="C342" s="172"/>
    </row>
    <row r="343" spans="2:3" x14ac:dyDescent="0.25">
      <c r="B343" s="172"/>
      <c r="C343" s="172"/>
    </row>
    <row r="344" spans="2:3" x14ac:dyDescent="0.25">
      <c r="B344" s="172"/>
      <c r="C344" s="172"/>
    </row>
    <row r="345" spans="2:3" x14ac:dyDescent="0.25">
      <c r="B345" s="172"/>
      <c r="C345" s="172"/>
    </row>
    <row r="346" spans="2:3" x14ac:dyDescent="0.25">
      <c r="B346" s="172"/>
      <c r="C346" s="172"/>
    </row>
    <row r="347" spans="2:3" x14ac:dyDescent="0.25">
      <c r="B347" s="172"/>
    </row>
    <row r="348" spans="2:3" x14ac:dyDescent="0.25">
      <c r="B348" s="172"/>
    </row>
    <row r="349" spans="2:3" x14ac:dyDescent="0.25">
      <c r="B349" s="172"/>
    </row>
    <row r="350" spans="2:3" x14ac:dyDescent="0.25">
      <c r="B350" s="172"/>
    </row>
    <row r="351" spans="2:3" x14ac:dyDescent="0.25">
      <c r="B351" s="172"/>
    </row>
    <row r="352" spans="2:3" x14ac:dyDescent="0.25">
      <c r="B352" s="172"/>
    </row>
    <row r="353" spans="2:2" x14ac:dyDescent="0.25">
      <c r="B353" s="172"/>
    </row>
    <row r="354" spans="2:2" x14ac:dyDescent="0.25">
      <c r="B354" s="172"/>
    </row>
    <row r="355" spans="2:2" x14ac:dyDescent="0.25">
      <c r="B355" s="172"/>
    </row>
    <row r="356" spans="2:2" x14ac:dyDescent="0.25">
      <c r="B356" s="172"/>
    </row>
    <row r="357" spans="2:2" x14ac:dyDescent="0.25">
      <c r="B357" s="172"/>
    </row>
    <row r="358" spans="2:2" x14ac:dyDescent="0.25">
      <c r="B358" s="172"/>
    </row>
    <row r="359" spans="2:2" x14ac:dyDescent="0.25">
      <c r="B359" s="172"/>
    </row>
    <row r="360" spans="2:2" x14ac:dyDescent="0.25">
      <c r="B360" s="172"/>
    </row>
    <row r="361" spans="2:2" x14ac:dyDescent="0.25">
      <c r="B361" s="172"/>
    </row>
    <row r="362" spans="2:2" x14ac:dyDescent="0.25">
      <c r="B362" s="172"/>
    </row>
    <row r="363" spans="2:2" x14ac:dyDescent="0.25">
      <c r="B363" s="172"/>
    </row>
    <row r="364" spans="2:2" x14ac:dyDescent="0.25">
      <c r="B364" s="172"/>
    </row>
    <row r="365" spans="2:2" x14ac:dyDescent="0.25">
      <c r="B365" s="172"/>
    </row>
    <row r="366" spans="2:2" x14ac:dyDescent="0.25">
      <c r="B366" s="172"/>
    </row>
    <row r="367" spans="2:2" x14ac:dyDescent="0.25">
      <c r="B367" s="172"/>
    </row>
    <row r="368" spans="2:2" x14ac:dyDescent="0.25">
      <c r="B368" s="172"/>
    </row>
    <row r="369" spans="1:2" x14ac:dyDescent="0.25">
      <c r="B369" s="172"/>
    </row>
    <row r="370" spans="1:2" x14ac:dyDescent="0.25">
      <c r="B370" s="172"/>
    </row>
    <row r="371" spans="1:2" x14ac:dyDescent="0.25">
      <c r="B371" s="172"/>
    </row>
    <row r="372" spans="1:2" x14ac:dyDescent="0.25">
      <c r="B372" s="172"/>
    </row>
    <row r="373" spans="1:2" x14ac:dyDescent="0.25">
      <c r="B373" s="172"/>
    </row>
    <row r="374" spans="1:2" x14ac:dyDescent="0.25">
      <c r="B374" s="172"/>
    </row>
    <row r="375" spans="1:2" x14ac:dyDescent="0.25">
      <c r="B375" s="172"/>
    </row>
    <row r="376" spans="1:2" x14ac:dyDescent="0.25">
      <c r="B376" s="172"/>
    </row>
    <row r="377" spans="1:2" x14ac:dyDescent="0.25">
      <c r="B377" s="172"/>
    </row>
    <row r="378" spans="1:2" x14ac:dyDescent="0.25">
      <c r="B378" s="172"/>
    </row>
    <row r="379" spans="1:2" x14ac:dyDescent="0.25">
      <c r="A379" s="172"/>
      <c r="B379" s="172"/>
    </row>
    <row r="380" spans="1:2" x14ac:dyDescent="0.25">
      <c r="A380" s="172"/>
      <c r="B380" s="172"/>
    </row>
    <row r="381" spans="1:2" x14ac:dyDescent="0.25">
      <c r="A381" s="172"/>
      <c r="B381" s="172"/>
    </row>
    <row r="382" spans="1:2" x14ac:dyDescent="0.25">
      <c r="A382" s="172"/>
      <c r="B382" s="172"/>
    </row>
    <row r="383" spans="1:2" x14ac:dyDescent="0.25">
      <c r="A383" s="172"/>
      <c r="B383" s="172"/>
    </row>
    <row r="384" spans="1:2" x14ac:dyDescent="0.25">
      <c r="A384" s="172"/>
      <c r="B384" s="172"/>
    </row>
    <row r="385" spans="1:2" x14ac:dyDescent="0.25">
      <c r="A385" s="172"/>
      <c r="B385" s="172"/>
    </row>
    <row r="386" spans="1:2" x14ac:dyDescent="0.25">
      <c r="A386" s="172"/>
      <c r="B386" s="172"/>
    </row>
    <row r="387" spans="1:2" x14ac:dyDescent="0.25">
      <c r="A387" s="172"/>
      <c r="B387" s="172"/>
    </row>
    <row r="388" spans="1:2" x14ac:dyDescent="0.25">
      <c r="A388" s="172"/>
      <c r="B388" s="172"/>
    </row>
    <row r="389" spans="1:2" x14ac:dyDescent="0.25">
      <c r="A389" s="172"/>
      <c r="B389" s="172"/>
    </row>
    <row r="390" spans="1:2" x14ac:dyDescent="0.25">
      <c r="A390" s="172"/>
      <c r="B390" s="172"/>
    </row>
    <row r="391" spans="1:2" x14ac:dyDescent="0.25">
      <c r="A391" s="172"/>
      <c r="B391" s="172"/>
    </row>
    <row r="392" spans="1:2" x14ac:dyDescent="0.25">
      <c r="A392" s="172"/>
      <c r="B392" s="172"/>
    </row>
    <row r="393" spans="1:2" x14ac:dyDescent="0.25">
      <c r="A393" s="172"/>
      <c r="B393" s="172"/>
    </row>
    <row r="394" spans="1:2" x14ac:dyDescent="0.25">
      <c r="A394" s="172"/>
      <c r="B394" s="172"/>
    </row>
    <row r="395" spans="1:2" x14ac:dyDescent="0.25">
      <c r="A395" s="172"/>
      <c r="B395" s="172"/>
    </row>
    <row r="396" spans="1:2" x14ac:dyDescent="0.25">
      <c r="A396" s="172"/>
      <c r="B396" s="172"/>
    </row>
    <row r="397" spans="1:2" x14ac:dyDescent="0.25">
      <c r="A397" s="172"/>
      <c r="B397" s="172"/>
    </row>
    <row r="398" spans="1:2" x14ac:dyDescent="0.25">
      <c r="A398" s="172"/>
      <c r="B398" s="172"/>
    </row>
    <row r="399" spans="1:2" x14ac:dyDescent="0.25">
      <c r="A399" s="172"/>
      <c r="B399" s="172"/>
    </row>
    <row r="400" spans="1:2" x14ac:dyDescent="0.25">
      <c r="A400" s="172"/>
      <c r="B400" s="172"/>
    </row>
    <row r="401" spans="1:2" x14ac:dyDescent="0.25">
      <c r="A401" s="172"/>
      <c r="B401" s="172"/>
    </row>
    <row r="402" spans="1:2" x14ac:dyDescent="0.25">
      <c r="A402" s="172"/>
      <c r="B402" s="172"/>
    </row>
    <row r="403" spans="1:2" x14ac:dyDescent="0.25">
      <c r="A403" s="172"/>
      <c r="B403" s="172"/>
    </row>
    <row r="404" spans="1:2" x14ac:dyDescent="0.25">
      <c r="A404" s="172"/>
      <c r="B404" s="172"/>
    </row>
    <row r="405" spans="1:2" x14ac:dyDescent="0.25">
      <c r="A405" s="172"/>
      <c r="B405" s="172"/>
    </row>
    <row r="406" spans="1:2" x14ac:dyDescent="0.25">
      <c r="A406" s="172"/>
      <c r="B406" s="172"/>
    </row>
    <row r="407" spans="1:2" x14ac:dyDescent="0.25">
      <c r="A407" s="172"/>
      <c r="B407" s="172"/>
    </row>
    <row r="408" spans="1:2" x14ac:dyDescent="0.25">
      <c r="A408" s="172"/>
      <c r="B408" s="172"/>
    </row>
    <row r="409" spans="1:2" x14ac:dyDescent="0.25">
      <c r="A409" s="172"/>
      <c r="B409" s="172"/>
    </row>
    <row r="410" spans="1:2" x14ac:dyDescent="0.25">
      <c r="A410" s="172"/>
      <c r="B410" s="172"/>
    </row>
    <row r="411" spans="1:2" x14ac:dyDescent="0.25">
      <c r="B411" s="172"/>
    </row>
    <row r="412" spans="1:2" x14ac:dyDescent="0.25">
      <c r="B412" s="172"/>
    </row>
    <row r="413" spans="1:2" x14ac:dyDescent="0.25">
      <c r="B413" s="172"/>
    </row>
    <row r="414" spans="1:2" x14ac:dyDescent="0.25">
      <c r="B414" s="172"/>
    </row>
    <row r="415" spans="1:2" x14ac:dyDescent="0.25">
      <c r="B415" s="172"/>
    </row>
    <row r="416" spans="1:2" x14ac:dyDescent="0.25">
      <c r="B416" s="172"/>
    </row>
    <row r="417" spans="2:2" x14ac:dyDescent="0.25">
      <c r="B417" s="172"/>
    </row>
    <row r="418" spans="2:2" x14ac:dyDescent="0.25">
      <c r="B418" s="172"/>
    </row>
    <row r="419" spans="2:2" x14ac:dyDescent="0.25">
      <c r="B419" s="172"/>
    </row>
    <row r="420" spans="2:2" x14ac:dyDescent="0.25">
      <c r="B420" s="172"/>
    </row>
    <row r="421" spans="2:2" x14ac:dyDescent="0.25">
      <c r="B421" s="172"/>
    </row>
    <row r="422" spans="2:2" x14ac:dyDescent="0.25">
      <c r="B422" s="172"/>
    </row>
    <row r="423" spans="2:2" x14ac:dyDescent="0.25">
      <c r="B423" s="172"/>
    </row>
    <row r="424" spans="2:2" x14ac:dyDescent="0.25">
      <c r="B424" s="172"/>
    </row>
    <row r="425" spans="2:2" x14ac:dyDescent="0.25">
      <c r="B425" s="172"/>
    </row>
    <row r="426" spans="2:2" x14ac:dyDescent="0.25">
      <c r="B426" s="172"/>
    </row>
    <row r="427" spans="2:2" x14ac:dyDescent="0.25">
      <c r="B427" s="172"/>
    </row>
    <row r="428" spans="2:2" x14ac:dyDescent="0.25">
      <c r="B428" s="172"/>
    </row>
    <row r="429" spans="2:2" x14ac:dyDescent="0.25">
      <c r="B429" s="172"/>
    </row>
    <row r="430" spans="2:2" x14ac:dyDescent="0.25">
      <c r="B430" s="172"/>
    </row>
    <row r="431" spans="2:2" x14ac:dyDescent="0.25">
      <c r="B431" s="172"/>
    </row>
    <row r="432" spans="2:2" x14ac:dyDescent="0.25">
      <c r="B432" s="172"/>
    </row>
    <row r="433" spans="1:2" x14ac:dyDescent="0.25">
      <c r="B433" s="172"/>
    </row>
    <row r="434" spans="1:2" x14ac:dyDescent="0.25">
      <c r="B434" s="172"/>
    </row>
    <row r="435" spans="1:2" x14ac:dyDescent="0.25">
      <c r="B435" s="172"/>
    </row>
    <row r="436" spans="1:2" x14ac:dyDescent="0.25">
      <c r="B436" s="172"/>
    </row>
    <row r="437" spans="1:2" x14ac:dyDescent="0.25">
      <c r="B437" s="172"/>
    </row>
    <row r="438" spans="1:2" x14ac:dyDescent="0.25">
      <c r="B438" s="172"/>
    </row>
    <row r="439" spans="1:2" x14ac:dyDescent="0.25">
      <c r="B439" s="172"/>
    </row>
    <row r="440" spans="1:2" x14ac:dyDescent="0.25">
      <c r="B440" s="172"/>
    </row>
    <row r="441" spans="1:2" x14ac:dyDescent="0.25">
      <c r="B441" s="172"/>
    </row>
    <row r="442" spans="1:2" x14ac:dyDescent="0.25">
      <c r="B442" s="172"/>
    </row>
    <row r="443" spans="1:2" x14ac:dyDescent="0.25">
      <c r="A443" s="172"/>
      <c r="B443" s="172"/>
    </row>
    <row r="444" spans="1:2" x14ac:dyDescent="0.25">
      <c r="A444" s="172"/>
      <c r="B444" s="172"/>
    </row>
    <row r="445" spans="1:2" x14ac:dyDescent="0.25">
      <c r="A445" s="172"/>
      <c r="B445" s="172"/>
    </row>
    <row r="446" spans="1:2" x14ac:dyDescent="0.25">
      <c r="A446" s="172"/>
      <c r="B446" s="172"/>
    </row>
    <row r="447" spans="1:2" x14ac:dyDescent="0.25">
      <c r="A447" s="172"/>
      <c r="B447" s="172"/>
    </row>
    <row r="448" spans="1:2" x14ac:dyDescent="0.25">
      <c r="A448" s="172"/>
      <c r="B448" s="172"/>
    </row>
    <row r="449" spans="1:2" x14ac:dyDescent="0.25">
      <c r="A449" s="172"/>
      <c r="B449" s="172"/>
    </row>
    <row r="450" spans="1:2" x14ac:dyDescent="0.25">
      <c r="A450" s="172"/>
      <c r="B450" s="172"/>
    </row>
    <row r="451" spans="1:2" x14ac:dyDescent="0.25">
      <c r="A451" s="172"/>
      <c r="B451" s="172"/>
    </row>
    <row r="452" spans="1:2" x14ac:dyDescent="0.25">
      <c r="A452" s="172"/>
      <c r="B452" s="172"/>
    </row>
    <row r="453" spans="1:2" x14ac:dyDescent="0.25">
      <c r="A453" s="172"/>
      <c r="B453" s="172"/>
    </row>
    <row r="454" spans="1:2" x14ac:dyDescent="0.25">
      <c r="A454" s="172"/>
      <c r="B454" s="172"/>
    </row>
    <row r="455" spans="1:2" x14ac:dyDescent="0.25">
      <c r="A455" s="172"/>
      <c r="B455" s="172"/>
    </row>
    <row r="456" spans="1:2" x14ac:dyDescent="0.25">
      <c r="A456" s="172"/>
      <c r="B456" s="172"/>
    </row>
    <row r="457" spans="1:2" x14ac:dyDescent="0.25">
      <c r="A457" s="172"/>
      <c r="B457" s="172"/>
    </row>
    <row r="458" spans="1:2" x14ac:dyDescent="0.25">
      <c r="A458" s="172"/>
      <c r="B458" s="172"/>
    </row>
    <row r="459" spans="1:2" x14ac:dyDescent="0.25">
      <c r="A459" s="172"/>
      <c r="B459" s="172"/>
    </row>
    <row r="460" spans="1:2" x14ac:dyDescent="0.25">
      <c r="A460" s="172"/>
      <c r="B460" s="172"/>
    </row>
    <row r="461" spans="1:2" x14ac:dyDescent="0.25">
      <c r="A461" s="172"/>
      <c r="B461" s="172"/>
    </row>
    <row r="462" spans="1:2" x14ac:dyDescent="0.25">
      <c r="A462" s="172"/>
      <c r="B462" s="172"/>
    </row>
    <row r="463" spans="1:2" x14ac:dyDescent="0.25">
      <c r="A463" s="172"/>
      <c r="B463" s="172"/>
    </row>
    <row r="464" spans="1:2" x14ac:dyDescent="0.25">
      <c r="A464" s="172"/>
      <c r="B464" s="172"/>
    </row>
    <row r="465" spans="1:2" x14ac:dyDescent="0.25">
      <c r="A465" s="172"/>
      <c r="B465" s="172"/>
    </row>
    <row r="466" spans="1:2" x14ac:dyDescent="0.25">
      <c r="A466" s="172"/>
      <c r="B466" s="172"/>
    </row>
    <row r="467" spans="1:2" x14ac:dyDescent="0.25">
      <c r="A467" s="172"/>
      <c r="B467" s="172"/>
    </row>
    <row r="468" spans="1:2" x14ac:dyDescent="0.25">
      <c r="A468" s="172"/>
      <c r="B468" s="172"/>
    </row>
    <row r="469" spans="1:2" x14ac:dyDescent="0.25">
      <c r="A469" s="172"/>
      <c r="B469" s="172"/>
    </row>
    <row r="470" spans="1:2" x14ac:dyDescent="0.25">
      <c r="A470" s="172"/>
      <c r="B470" s="172"/>
    </row>
    <row r="471" spans="1:2" x14ac:dyDescent="0.25">
      <c r="A471" s="172"/>
      <c r="B471" s="172"/>
    </row>
    <row r="472" spans="1:2" x14ac:dyDescent="0.25">
      <c r="A472" s="172"/>
      <c r="B472" s="172"/>
    </row>
    <row r="473" spans="1:2" x14ac:dyDescent="0.25">
      <c r="A473" s="172"/>
      <c r="B473" s="172"/>
    </row>
    <row r="474" spans="1:2" x14ac:dyDescent="0.25">
      <c r="A474" s="172"/>
      <c r="B474" s="172"/>
    </row>
    <row r="475" spans="1:2" x14ac:dyDescent="0.25">
      <c r="B475" s="172"/>
    </row>
    <row r="476" spans="1:2" x14ac:dyDescent="0.25">
      <c r="B476" s="172"/>
    </row>
    <row r="477" spans="1:2" x14ac:dyDescent="0.25">
      <c r="B477" s="172"/>
    </row>
    <row r="478" spans="1:2" x14ac:dyDescent="0.25">
      <c r="B478" s="172"/>
    </row>
    <row r="479" spans="1:2" x14ac:dyDescent="0.25">
      <c r="B479" s="172"/>
    </row>
    <row r="480" spans="1:2" x14ac:dyDescent="0.25">
      <c r="B480" s="172"/>
    </row>
    <row r="481" spans="2:2" x14ac:dyDescent="0.25">
      <c r="B481" s="172"/>
    </row>
    <row r="482" spans="2:2" x14ac:dyDescent="0.25">
      <c r="B482" s="172"/>
    </row>
    <row r="483" spans="2:2" x14ac:dyDescent="0.25">
      <c r="B483" s="172"/>
    </row>
    <row r="484" spans="2:2" x14ac:dyDescent="0.25">
      <c r="B484" s="172"/>
    </row>
    <row r="485" spans="2:2" x14ac:dyDescent="0.25">
      <c r="B485" s="172"/>
    </row>
    <row r="486" spans="2:2" x14ac:dyDescent="0.25">
      <c r="B486" s="172"/>
    </row>
    <row r="487" spans="2:2" x14ac:dyDescent="0.25">
      <c r="B487" s="172"/>
    </row>
    <row r="488" spans="2:2" x14ac:dyDescent="0.25">
      <c r="B488" s="172"/>
    </row>
    <row r="489" spans="2:2" x14ac:dyDescent="0.25">
      <c r="B489" s="172"/>
    </row>
    <row r="490" spans="2:2" x14ac:dyDescent="0.25">
      <c r="B490" s="172"/>
    </row>
    <row r="491" spans="2:2" x14ac:dyDescent="0.25">
      <c r="B491" s="172"/>
    </row>
    <row r="492" spans="2:2" x14ac:dyDescent="0.25">
      <c r="B492" s="172"/>
    </row>
    <row r="493" spans="2:2" x14ac:dyDescent="0.25">
      <c r="B493" s="172"/>
    </row>
    <row r="494" spans="2:2" x14ac:dyDescent="0.25">
      <c r="B494" s="172"/>
    </row>
    <row r="495" spans="2:2" x14ac:dyDescent="0.25">
      <c r="B495" s="172"/>
    </row>
    <row r="496" spans="2:2" x14ac:dyDescent="0.25">
      <c r="B496" s="172"/>
    </row>
    <row r="497" spans="2:2" x14ac:dyDescent="0.25">
      <c r="B497" s="172"/>
    </row>
    <row r="498" spans="2:2" x14ac:dyDescent="0.25">
      <c r="B498" s="172"/>
    </row>
    <row r="499" spans="2:2" x14ac:dyDescent="0.25">
      <c r="B499" s="172"/>
    </row>
    <row r="500" spans="2:2" x14ac:dyDescent="0.25">
      <c r="B500" s="172"/>
    </row>
    <row r="501" spans="2:2" x14ac:dyDescent="0.25">
      <c r="B501" s="172"/>
    </row>
    <row r="502" spans="2:2" x14ac:dyDescent="0.25">
      <c r="B502" s="172"/>
    </row>
    <row r="503" spans="2:2" x14ac:dyDescent="0.25">
      <c r="B503" s="172"/>
    </row>
    <row r="504" spans="2:2" x14ac:dyDescent="0.25">
      <c r="B504" s="172"/>
    </row>
    <row r="505" spans="2:2" x14ac:dyDescent="0.25">
      <c r="B505" s="172"/>
    </row>
    <row r="506" spans="2:2" x14ac:dyDescent="0.25">
      <c r="B506" s="172"/>
    </row>
    <row r="507" spans="2:2" x14ac:dyDescent="0.25">
      <c r="B507" s="172"/>
    </row>
    <row r="508" spans="2:2" x14ac:dyDescent="0.25">
      <c r="B508" s="172"/>
    </row>
    <row r="509" spans="2:2" x14ac:dyDescent="0.25">
      <c r="B509" s="172"/>
    </row>
    <row r="510" spans="2:2" x14ac:dyDescent="0.25">
      <c r="B510" s="172"/>
    </row>
    <row r="511" spans="2:2" x14ac:dyDescent="0.25">
      <c r="B511" s="172"/>
    </row>
    <row r="512" spans="2:2" x14ac:dyDescent="0.25">
      <c r="B512" s="172"/>
    </row>
    <row r="513" spans="2:2" x14ac:dyDescent="0.25">
      <c r="B513" s="172"/>
    </row>
    <row r="514" spans="2:2" x14ac:dyDescent="0.25">
      <c r="B514" s="172"/>
    </row>
    <row r="515" spans="2:2" x14ac:dyDescent="0.25">
      <c r="B515" s="172"/>
    </row>
    <row r="516" spans="2:2" x14ac:dyDescent="0.25">
      <c r="B516" s="172"/>
    </row>
    <row r="517" spans="2:2" x14ac:dyDescent="0.25">
      <c r="B517" s="172"/>
    </row>
    <row r="518" spans="2:2" x14ac:dyDescent="0.25">
      <c r="B518" s="172"/>
    </row>
    <row r="519" spans="2:2" x14ac:dyDescent="0.25">
      <c r="B519" s="172"/>
    </row>
    <row r="520" spans="2:2" x14ac:dyDescent="0.25">
      <c r="B520" s="172"/>
    </row>
    <row r="521" spans="2:2" x14ac:dyDescent="0.25">
      <c r="B521" s="172"/>
    </row>
    <row r="522" spans="2:2" x14ac:dyDescent="0.25">
      <c r="B522" s="172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42"/>
  <sheetViews>
    <sheetView zoomScaleNormal="100" workbookViewId="0">
      <selection activeCell="G16" sqref="G16"/>
    </sheetView>
  </sheetViews>
  <sheetFormatPr defaultColWidth="8.81640625" defaultRowHeight="12.5" x14ac:dyDescent="0.25"/>
  <cols>
    <col min="1" max="1" width="29.54296875" style="4" bestFit="1" customWidth="1"/>
    <col min="2" max="2" width="25.1796875" style="4" customWidth="1"/>
    <col min="3" max="3" width="17.81640625" style="4" bestFit="1" customWidth="1"/>
    <col min="4" max="4" width="30.26953125" style="4" bestFit="1" customWidth="1"/>
    <col min="5" max="5" width="13.7265625" style="4" bestFit="1" customWidth="1"/>
    <col min="6" max="6" width="16.453125" style="4" bestFit="1" customWidth="1"/>
    <col min="7" max="16384" width="8.81640625" style="4"/>
  </cols>
  <sheetData>
    <row r="1" spans="1:9" ht="13" x14ac:dyDescent="0.3">
      <c r="A1" s="376" t="s">
        <v>846</v>
      </c>
      <c r="B1" s="376"/>
      <c r="C1" s="376"/>
      <c r="H1" s="352" t="s">
        <v>313</v>
      </c>
      <c r="I1" s="352"/>
    </row>
    <row r="2" spans="1:9" s="60" customFormat="1" ht="27" customHeight="1" x14ac:dyDescent="0.3">
      <c r="A2" s="196" t="s">
        <v>337</v>
      </c>
      <c r="B2" s="197" t="s">
        <v>524</v>
      </c>
      <c r="C2" s="197" t="s">
        <v>834</v>
      </c>
      <c r="D2" s="192" t="s">
        <v>795</v>
      </c>
      <c r="E2" s="198" t="s">
        <v>799</v>
      </c>
      <c r="F2" s="198" t="s">
        <v>798</v>
      </c>
    </row>
    <row r="3" spans="1:9" x14ac:dyDescent="0.25">
      <c r="A3" s="121" t="s">
        <v>352</v>
      </c>
      <c r="B3" s="233">
        <v>0</v>
      </c>
      <c r="C3" s="233">
        <v>2.0000000000000001E-4</v>
      </c>
      <c r="D3" s="233">
        <v>116.71688021</v>
      </c>
      <c r="E3" s="233">
        <v>0</v>
      </c>
      <c r="F3" s="233">
        <v>0</v>
      </c>
    </row>
    <row r="4" spans="1:9" x14ac:dyDescent="0.25">
      <c r="A4" s="110" t="s">
        <v>344</v>
      </c>
      <c r="B4" s="234">
        <v>0</v>
      </c>
      <c r="C4" s="234">
        <v>232.52248897000001</v>
      </c>
      <c r="D4" s="234">
        <v>57.697939579999996</v>
      </c>
      <c r="E4" s="234">
        <v>0</v>
      </c>
      <c r="F4" s="234">
        <v>0</v>
      </c>
    </row>
    <row r="5" spans="1:9" x14ac:dyDescent="0.25">
      <c r="A5" s="110" t="s">
        <v>351</v>
      </c>
      <c r="B5" s="234">
        <v>0</v>
      </c>
      <c r="C5" s="234">
        <v>0</v>
      </c>
      <c r="D5" s="234">
        <v>37.95547071</v>
      </c>
      <c r="E5" s="234">
        <v>0</v>
      </c>
      <c r="F5" s="234">
        <v>0</v>
      </c>
    </row>
    <row r="6" spans="1:9" x14ac:dyDescent="0.25">
      <c r="A6" s="110" t="s">
        <v>353</v>
      </c>
      <c r="B6" s="234">
        <v>859.07961451999995</v>
      </c>
      <c r="C6" s="234">
        <v>1.17521984</v>
      </c>
      <c r="D6" s="234">
        <v>37.703202130000001</v>
      </c>
      <c r="E6" s="234">
        <v>0</v>
      </c>
      <c r="F6" s="234">
        <v>0</v>
      </c>
    </row>
    <row r="7" spans="1:9" x14ac:dyDescent="0.25">
      <c r="A7" s="110" t="s">
        <v>354</v>
      </c>
      <c r="B7" s="234">
        <v>0</v>
      </c>
      <c r="C7" s="234">
        <v>0</v>
      </c>
      <c r="D7" s="234">
        <v>19.36144054</v>
      </c>
      <c r="E7" s="234">
        <v>0</v>
      </c>
      <c r="F7" s="234">
        <v>0</v>
      </c>
    </row>
    <row r="8" spans="1:9" x14ac:dyDescent="0.25">
      <c r="A8" s="110" t="s">
        <v>379</v>
      </c>
      <c r="B8" s="234">
        <v>0</v>
      </c>
      <c r="C8" s="234">
        <v>0</v>
      </c>
      <c r="D8" s="234">
        <v>15.061834210000001</v>
      </c>
      <c r="E8" s="234">
        <v>0</v>
      </c>
      <c r="F8" s="234">
        <v>0</v>
      </c>
    </row>
    <row r="9" spans="1:9" x14ac:dyDescent="0.25">
      <c r="A9" s="110" t="s">
        <v>355</v>
      </c>
      <c r="B9" s="234">
        <v>0</v>
      </c>
      <c r="C9" s="234">
        <v>0</v>
      </c>
      <c r="D9" s="234">
        <v>11.808284710000001</v>
      </c>
      <c r="E9" s="234">
        <v>0</v>
      </c>
      <c r="F9" s="234">
        <v>0</v>
      </c>
    </row>
    <row r="10" spans="1:9" x14ac:dyDescent="0.25">
      <c r="A10" s="110" t="s">
        <v>296</v>
      </c>
      <c r="B10" s="234">
        <v>0</v>
      </c>
      <c r="C10" s="234">
        <v>0.76009499999999997</v>
      </c>
      <c r="D10" s="234">
        <v>4.5899476799999999</v>
      </c>
      <c r="E10" s="234">
        <v>0</v>
      </c>
      <c r="F10" s="234">
        <v>4.4083550000000006E-2</v>
      </c>
    </row>
    <row r="11" spans="1:9" x14ac:dyDescent="0.25">
      <c r="A11" s="110" t="s">
        <v>357</v>
      </c>
      <c r="B11" s="234">
        <v>6.687230000000001E-2</v>
      </c>
      <c r="C11" s="234">
        <v>1.1488088999999999</v>
      </c>
      <c r="D11" s="234">
        <v>0</v>
      </c>
      <c r="E11" s="234">
        <v>4.6340410000000005E-2</v>
      </c>
      <c r="F11" s="234">
        <v>0.11721347999999999</v>
      </c>
    </row>
    <row r="12" spans="1:9" x14ac:dyDescent="0.25">
      <c r="A12" s="110" t="s">
        <v>348</v>
      </c>
      <c r="B12" s="234">
        <v>0</v>
      </c>
      <c r="C12" s="234">
        <v>1.2062915700000001</v>
      </c>
      <c r="D12" s="234">
        <v>0</v>
      </c>
      <c r="E12" s="234">
        <v>0</v>
      </c>
      <c r="F12" s="234">
        <v>4.5606549300000001</v>
      </c>
    </row>
    <row r="13" spans="1:9" x14ac:dyDescent="0.25">
      <c r="A13" s="110" t="s">
        <v>361</v>
      </c>
      <c r="B13" s="234">
        <v>0</v>
      </c>
      <c r="C13" s="234">
        <v>0</v>
      </c>
      <c r="D13" s="234">
        <v>0</v>
      </c>
      <c r="E13" s="234">
        <v>0</v>
      </c>
      <c r="F13" s="234">
        <v>2.8164979999999999E-2</v>
      </c>
    </row>
    <row r="14" spans="1:9" x14ac:dyDescent="0.25">
      <c r="A14" s="110" t="s">
        <v>358</v>
      </c>
      <c r="B14" s="234">
        <v>0</v>
      </c>
      <c r="C14" s="234">
        <v>3.5E-4</v>
      </c>
      <c r="D14" s="234">
        <v>0</v>
      </c>
      <c r="E14" s="234">
        <v>0</v>
      </c>
      <c r="F14" s="234">
        <v>0</v>
      </c>
    </row>
    <row r="15" spans="1:9" x14ac:dyDescent="0.25">
      <c r="A15" s="110" t="s">
        <v>297</v>
      </c>
      <c r="B15" s="234">
        <v>5.3299630000000001E-2</v>
      </c>
      <c r="C15" s="234">
        <v>1.9396300000000001E-3</v>
      </c>
      <c r="D15" s="234">
        <v>0</v>
      </c>
      <c r="E15" s="234">
        <v>0</v>
      </c>
      <c r="F15" s="234">
        <v>0</v>
      </c>
    </row>
    <row r="16" spans="1:9" x14ac:dyDescent="0.25">
      <c r="A16" s="110" t="s">
        <v>406</v>
      </c>
      <c r="B16" s="234">
        <v>0</v>
      </c>
      <c r="C16" s="234">
        <v>47.625141599999999</v>
      </c>
      <c r="D16" s="234">
        <v>0</v>
      </c>
      <c r="E16" s="234">
        <v>0</v>
      </c>
      <c r="F16" s="234">
        <v>0</v>
      </c>
    </row>
    <row r="17" spans="1:6" x14ac:dyDescent="0.25">
      <c r="A17" s="110" t="s">
        <v>378</v>
      </c>
      <c r="B17" s="234">
        <v>0</v>
      </c>
      <c r="C17" s="234">
        <v>0</v>
      </c>
      <c r="D17" s="234">
        <v>0</v>
      </c>
      <c r="E17" s="234">
        <v>0</v>
      </c>
      <c r="F17" s="234">
        <v>0.15280451</v>
      </c>
    </row>
    <row r="18" spans="1:6" x14ac:dyDescent="0.25">
      <c r="A18" s="110" t="s">
        <v>347</v>
      </c>
      <c r="B18" s="234">
        <v>62.865581779999999</v>
      </c>
      <c r="C18" s="234">
        <v>5.2914389999999999E-2</v>
      </c>
      <c r="D18" s="234">
        <v>0</v>
      </c>
      <c r="E18" s="234">
        <v>0</v>
      </c>
      <c r="F18" s="234">
        <v>0</v>
      </c>
    </row>
    <row r="19" spans="1:6" x14ac:dyDescent="0.25">
      <c r="A19" s="110" t="s">
        <v>372</v>
      </c>
      <c r="B19" s="234">
        <v>0</v>
      </c>
      <c r="C19" s="234">
        <v>1.01862856</v>
      </c>
      <c r="D19" s="234">
        <v>0</v>
      </c>
      <c r="E19" s="234">
        <v>0</v>
      </c>
      <c r="F19" s="234">
        <v>0</v>
      </c>
    </row>
    <row r="20" spans="1:6" ht="13.5" customHeight="1" x14ac:dyDescent="0.25">
      <c r="A20" s="110" t="s">
        <v>368</v>
      </c>
      <c r="B20" s="234">
        <v>0</v>
      </c>
      <c r="C20" s="234">
        <v>9.9999999999999995E-7</v>
      </c>
      <c r="D20" s="234">
        <v>0</v>
      </c>
      <c r="E20" s="234">
        <v>0</v>
      </c>
      <c r="F20" s="234">
        <v>0</v>
      </c>
    </row>
    <row r="21" spans="1:6" x14ac:dyDescent="0.25">
      <c r="A21" s="110" t="s">
        <v>346</v>
      </c>
      <c r="B21" s="234">
        <v>0</v>
      </c>
      <c r="C21" s="234">
        <v>17.841885870000002</v>
      </c>
      <c r="D21" s="234">
        <v>0</v>
      </c>
      <c r="E21" s="234">
        <v>104.97552479000001</v>
      </c>
      <c r="F21" s="234">
        <v>77.669975809999997</v>
      </c>
    </row>
    <row r="22" spans="1:6" x14ac:dyDescent="0.25">
      <c r="A22" s="111" t="s">
        <v>356</v>
      </c>
      <c r="B22" s="261">
        <v>0</v>
      </c>
      <c r="C22" s="261">
        <v>0</v>
      </c>
      <c r="D22" s="261">
        <v>0</v>
      </c>
      <c r="E22" s="261">
        <v>95.502294019999994</v>
      </c>
      <c r="F22" s="261">
        <v>2.5559729999999999E-2</v>
      </c>
    </row>
    <row r="23" spans="1:6" x14ac:dyDescent="0.25">
      <c r="B23" s="172"/>
      <c r="C23" s="172"/>
    </row>
    <row r="24" spans="1:6" x14ac:dyDescent="0.25">
      <c r="B24" s="172"/>
      <c r="C24" s="172"/>
    </row>
    <row r="25" spans="1:6" x14ac:dyDescent="0.25">
      <c r="B25" s="172"/>
      <c r="C25" s="172"/>
    </row>
    <row r="26" spans="1:6" x14ac:dyDescent="0.25">
      <c r="B26" s="172"/>
      <c r="C26" s="172"/>
    </row>
    <row r="27" spans="1:6" x14ac:dyDescent="0.25">
      <c r="B27" s="172"/>
      <c r="C27" s="172"/>
    </row>
    <row r="28" spans="1:6" x14ac:dyDescent="0.25">
      <c r="B28" s="172"/>
      <c r="C28" s="172"/>
    </row>
    <row r="29" spans="1:6" x14ac:dyDescent="0.25">
      <c r="B29" s="172"/>
      <c r="C29" s="172"/>
    </row>
    <row r="30" spans="1:6" x14ac:dyDescent="0.25">
      <c r="B30" s="172"/>
      <c r="C30" s="172"/>
    </row>
    <row r="31" spans="1:6" x14ac:dyDescent="0.25">
      <c r="B31" s="172"/>
      <c r="C31" s="172"/>
    </row>
    <row r="32" spans="1:6" x14ac:dyDescent="0.25">
      <c r="B32" s="172"/>
      <c r="C32" s="172"/>
    </row>
    <row r="33" spans="1:3" x14ac:dyDescent="0.25">
      <c r="B33" s="172"/>
      <c r="C33" s="172"/>
    </row>
    <row r="34" spans="1:3" x14ac:dyDescent="0.25">
      <c r="B34" s="172"/>
      <c r="C34" s="172"/>
    </row>
    <row r="35" spans="1:3" x14ac:dyDescent="0.25">
      <c r="B35" s="172"/>
      <c r="C35" s="172"/>
    </row>
    <row r="36" spans="1:3" x14ac:dyDescent="0.25">
      <c r="B36" s="172"/>
    </row>
    <row r="37" spans="1:3" x14ac:dyDescent="0.25">
      <c r="B37" s="172"/>
      <c r="C37" s="172"/>
    </row>
    <row r="38" spans="1:3" x14ac:dyDescent="0.25">
      <c r="B38" s="172"/>
      <c r="C38" s="172"/>
    </row>
    <row r="39" spans="1:3" x14ac:dyDescent="0.25">
      <c r="B39" s="172"/>
      <c r="C39" s="172"/>
    </row>
    <row r="40" spans="1:3" x14ac:dyDescent="0.25">
      <c r="B40" s="172"/>
      <c r="C40" s="172"/>
    </row>
    <row r="41" spans="1:3" x14ac:dyDescent="0.25">
      <c r="B41" s="172"/>
      <c r="C41" s="172"/>
    </row>
    <row r="42" spans="1:3" x14ac:dyDescent="0.25">
      <c r="B42" s="172"/>
      <c r="C42" s="172"/>
    </row>
    <row r="43" spans="1:3" x14ac:dyDescent="0.25">
      <c r="B43" s="172"/>
      <c r="C43" s="172"/>
    </row>
    <row r="44" spans="1:3" x14ac:dyDescent="0.25">
      <c r="B44" s="172"/>
      <c r="C44" s="172"/>
    </row>
    <row r="45" spans="1:3" x14ac:dyDescent="0.25">
      <c r="A45" s="172"/>
      <c r="B45" s="172"/>
      <c r="C45" s="172"/>
    </row>
    <row r="46" spans="1:3" x14ac:dyDescent="0.25">
      <c r="A46" s="172"/>
      <c r="B46" s="172"/>
      <c r="C46" s="172"/>
    </row>
    <row r="47" spans="1:3" x14ac:dyDescent="0.25">
      <c r="A47" s="172"/>
      <c r="B47" s="172"/>
      <c r="C47" s="172"/>
    </row>
    <row r="48" spans="1:3" x14ac:dyDescent="0.25">
      <c r="A48" s="172"/>
      <c r="B48" s="172"/>
      <c r="C48" s="172"/>
    </row>
    <row r="49" spans="1:3" x14ac:dyDescent="0.25">
      <c r="A49" s="172"/>
      <c r="B49" s="172"/>
      <c r="C49" s="172"/>
    </row>
    <row r="50" spans="1:3" x14ac:dyDescent="0.25">
      <c r="A50" s="172"/>
      <c r="B50" s="172"/>
      <c r="C50" s="172"/>
    </row>
    <row r="51" spans="1:3" x14ac:dyDescent="0.25">
      <c r="A51" s="172"/>
      <c r="B51" s="172"/>
      <c r="C51" s="172"/>
    </row>
    <row r="52" spans="1:3" x14ac:dyDescent="0.25">
      <c r="A52" s="172"/>
      <c r="B52" s="172"/>
      <c r="C52" s="172"/>
    </row>
    <row r="53" spans="1:3" x14ac:dyDescent="0.25">
      <c r="A53" s="172"/>
      <c r="B53" s="172"/>
      <c r="C53" s="172"/>
    </row>
    <row r="54" spans="1:3" x14ac:dyDescent="0.25">
      <c r="A54" s="172"/>
      <c r="B54" s="172"/>
      <c r="C54" s="172"/>
    </row>
    <row r="55" spans="1:3" x14ac:dyDescent="0.25">
      <c r="A55" s="172"/>
      <c r="B55" s="172"/>
      <c r="C55" s="172"/>
    </row>
    <row r="56" spans="1:3" x14ac:dyDescent="0.25">
      <c r="A56" s="172"/>
      <c r="B56" s="172"/>
      <c r="C56" s="172"/>
    </row>
    <row r="57" spans="1:3" x14ac:dyDescent="0.25">
      <c r="A57" s="172"/>
      <c r="B57" s="172"/>
      <c r="C57" s="172"/>
    </row>
    <row r="58" spans="1:3" x14ac:dyDescent="0.25">
      <c r="A58" s="172"/>
      <c r="B58" s="172"/>
      <c r="C58" s="172"/>
    </row>
    <row r="59" spans="1:3" x14ac:dyDescent="0.25">
      <c r="A59" s="172"/>
      <c r="B59" s="172"/>
      <c r="C59" s="172"/>
    </row>
    <row r="60" spans="1:3" x14ac:dyDescent="0.25">
      <c r="A60" s="172"/>
      <c r="B60" s="172"/>
      <c r="C60" s="172"/>
    </row>
    <row r="61" spans="1:3" x14ac:dyDescent="0.25">
      <c r="A61" s="172"/>
      <c r="B61" s="172"/>
      <c r="C61" s="172"/>
    </row>
    <row r="62" spans="1:3" x14ac:dyDescent="0.25">
      <c r="A62" s="172"/>
      <c r="B62" s="172"/>
      <c r="C62" s="172"/>
    </row>
    <row r="63" spans="1:3" x14ac:dyDescent="0.25">
      <c r="A63" s="172"/>
      <c r="B63" s="172"/>
      <c r="C63" s="172"/>
    </row>
    <row r="64" spans="1:3" x14ac:dyDescent="0.25">
      <c r="A64" s="172"/>
      <c r="B64" s="172"/>
      <c r="C64" s="172"/>
    </row>
    <row r="65" spans="1:3" x14ac:dyDescent="0.25">
      <c r="A65" s="172"/>
      <c r="B65" s="172"/>
      <c r="C65" s="172"/>
    </row>
    <row r="66" spans="1:3" x14ac:dyDescent="0.25">
      <c r="A66" s="172"/>
      <c r="B66" s="172"/>
      <c r="C66" s="172"/>
    </row>
    <row r="67" spans="1:3" x14ac:dyDescent="0.25">
      <c r="A67" s="172"/>
      <c r="B67" s="172"/>
      <c r="C67" s="172"/>
    </row>
    <row r="68" spans="1:3" x14ac:dyDescent="0.25">
      <c r="A68" s="172"/>
      <c r="B68" s="172"/>
      <c r="C68" s="172"/>
    </row>
    <row r="69" spans="1:3" x14ac:dyDescent="0.25">
      <c r="A69" s="172"/>
      <c r="B69" s="172"/>
      <c r="C69" s="172"/>
    </row>
    <row r="70" spans="1:3" x14ac:dyDescent="0.25">
      <c r="A70" s="172"/>
      <c r="B70" s="172"/>
      <c r="C70" s="172"/>
    </row>
    <row r="71" spans="1:3" x14ac:dyDescent="0.25">
      <c r="A71" s="172"/>
      <c r="B71" s="172"/>
      <c r="C71" s="172"/>
    </row>
    <row r="72" spans="1:3" x14ac:dyDescent="0.25">
      <c r="A72" s="172"/>
      <c r="B72" s="172"/>
      <c r="C72" s="172"/>
    </row>
    <row r="73" spans="1:3" x14ac:dyDescent="0.25">
      <c r="A73" s="172"/>
      <c r="B73" s="172"/>
      <c r="C73" s="172"/>
    </row>
    <row r="74" spans="1:3" x14ac:dyDescent="0.25">
      <c r="A74" s="172"/>
      <c r="B74" s="172"/>
      <c r="C74" s="172"/>
    </row>
    <row r="75" spans="1:3" x14ac:dyDescent="0.25">
      <c r="A75" s="172"/>
      <c r="B75" s="172"/>
      <c r="C75" s="172"/>
    </row>
    <row r="76" spans="1:3" x14ac:dyDescent="0.25">
      <c r="A76" s="172"/>
      <c r="B76" s="172"/>
      <c r="C76" s="172"/>
    </row>
    <row r="77" spans="1:3" x14ac:dyDescent="0.25">
      <c r="B77" s="172"/>
      <c r="C77" s="172"/>
    </row>
    <row r="78" spans="1:3" x14ac:dyDescent="0.25">
      <c r="B78" s="172"/>
      <c r="C78" s="172"/>
    </row>
    <row r="79" spans="1:3" x14ac:dyDescent="0.25">
      <c r="B79" s="172"/>
      <c r="C79" s="172"/>
    </row>
    <row r="80" spans="1:3" x14ac:dyDescent="0.25">
      <c r="B80" s="172"/>
      <c r="C80" s="172"/>
    </row>
    <row r="81" spans="2:3" x14ac:dyDescent="0.25">
      <c r="B81" s="172"/>
      <c r="C81" s="172"/>
    </row>
    <row r="82" spans="2:3" x14ac:dyDescent="0.25">
      <c r="B82" s="172"/>
      <c r="C82" s="172"/>
    </row>
    <row r="83" spans="2:3" x14ac:dyDescent="0.25">
      <c r="B83" s="172"/>
      <c r="C83" s="172"/>
    </row>
    <row r="84" spans="2:3" x14ac:dyDescent="0.25">
      <c r="B84" s="172"/>
      <c r="C84" s="172"/>
    </row>
    <row r="85" spans="2:3" x14ac:dyDescent="0.25">
      <c r="B85" s="172"/>
      <c r="C85" s="172"/>
    </row>
    <row r="86" spans="2:3" x14ac:dyDescent="0.25">
      <c r="B86" s="172"/>
      <c r="C86" s="172"/>
    </row>
    <row r="87" spans="2:3" x14ac:dyDescent="0.25">
      <c r="B87" s="172"/>
      <c r="C87" s="172"/>
    </row>
    <row r="88" spans="2:3" x14ac:dyDescent="0.25">
      <c r="B88" s="172"/>
      <c r="C88" s="172"/>
    </row>
    <row r="89" spans="2:3" x14ac:dyDescent="0.25">
      <c r="B89" s="172"/>
      <c r="C89" s="172"/>
    </row>
    <row r="90" spans="2:3" x14ac:dyDescent="0.25">
      <c r="B90" s="172"/>
      <c r="C90" s="172"/>
    </row>
    <row r="91" spans="2:3" x14ac:dyDescent="0.25">
      <c r="B91" s="172"/>
      <c r="C91" s="172"/>
    </row>
    <row r="92" spans="2:3" x14ac:dyDescent="0.25">
      <c r="B92" s="172"/>
      <c r="C92" s="172"/>
    </row>
    <row r="93" spans="2:3" x14ac:dyDescent="0.25">
      <c r="B93" s="172"/>
      <c r="C93" s="172"/>
    </row>
    <row r="94" spans="2:3" x14ac:dyDescent="0.25">
      <c r="B94" s="172"/>
      <c r="C94" s="172"/>
    </row>
    <row r="95" spans="2:3" x14ac:dyDescent="0.25">
      <c r="B95" s="172"/>
      <c r="C95" s="172"/>
    </row>
    <row r="96" spans="2:3" x14ac:dyDescent="0.25">
      <c r="B96" s="172"/>
      <c r="C96" s="172"/>
    </row>
    <row r="97" spans="2:3" x14ac:dyDescent="0.25">
      <c r="B97" s="172"/>
      <c r="C97" s="172"/>
    </row>
    <row r="98" spans="2:3" x14ac:dyDescent="0.25">
      <c r="B98" s="172"/>
      <c r="C98" s="172"/>
    </row>
    <row r="99" spans="2:3" x14ac:dyDescent="0.25">
      <c r="B99" s="172"/>
      <c r="C99" s="172"/>
    </row>
    <row r="100" spans="2:3" x14ac:dyDescent="0.25">
      <c r="B100" s="172"/>
      <c r="C100" s="172"/>
    </row>
    <row r="101" spans="2:3" x14ac:dyDescent="0.25">
      <c r="B101" s="172"/>
      <c r="C101" s="172"/>
    </row>
    <row r="102" spans="2:3" x14ac:dyDescent="0.25">
      <c r="B102" s="172"/>
      <c r="C102" s="172"/>
    </row>
    <row r="103" spans="2:3" x14ac:dyDescent="0.25">
      <c r="B103" s="172"/>
      <c r="C103" s="172"/>
    </row>
    <row r="104" spans="2:3" x14ac:dyDescent="0.25">
      <c r="B104" s="172"/>
      <c r="C104" s="172"/>
    </row>
    <row r="105" spans="2:3" x14ac:dyDescent="0.25">
      <c r="B105" s="172"/>
      <c r="C105" s="172"/>
    </row>
    <row r="106" spans="2:3" x14ac:dyDescent="0.25">
      <c r="B106" s="172"/>
      <c r="C106" s="172"/>
    </row>
    <row r="107" spans="2:3" x14ac:dyDescent="0.25">
      <c r="B107" s="172"/>
      <c r="C107" s="172"/>
    </row>
    <row r="108" spans="2:3" x14ac:dyDescent="0.25">
      <c r="B108" s="172"/>
      <c r="C108" s="172"/>
    </row>
    <row r="109" spans="2:3" x14ac:dyDescent="0.25">
      <c r="B109" s="172"/>
      <c r="C109" s="172"/>
    </row>
    <row r="110" spans="2:3" x14ac:dyDescent="0.25">
      <c r="B110" s="172"/>
      <c r="C110" s="172"/>
    </row>
    <row r="111" spans="2:3" x14ac:dyDescent="0.25">
      <c r="B111" s="172"/>
      <c r="C111" s="172"/>
    </row>
    <row r="112" spans="2:3" x14ac:dyDescent="0.25">
      <c r="B112" s="172"/>
      <c r="C112" s="172"/>
    </row>
    <row r="113" spans="1:3" x14ac:dyDescent="0.25">
      <c r="B113" s="172"/>
      <c r="C113" s="172"/>
    </row>
    <row r="114" spans="1:3" x14ac:dyDescent="0.25">
      <c r="B114" s="172"/>
      <c r="C114" s="172"/>
    </row>
    <row r="115" spans="1:3" x14ac:dyDescent="0.25">
      <c r="B115" s="172"/>
      <c r="C115" s="172"/>
    </row>
    <row r="116" spans="1:3" x14ac:dyDescent="0.25">
      <c r="B116" s="172"/>
      <c r="C116" s="172"/>
    </row>
    <row r="117" spans="1:3" x14ac:dyDescent="0.25">
      <c r="B117" s="172"/>
      <c r="C117" s="172"/>
    </row>
    <row r="118" spans="1:3" x14ac:dyDescent="0.25">
      <c r="B118" s="172"/>
      <c r="C118" s="172"/>
    </row>
    <row r="119" spans="1:3" x14ac:dyDescent="0.25">
      <c r="B119" s="172"/>
      <c r="C119" s="172"/>
    </row>
    <row r="120" spans="1:3" x14ac:dyDescent="0.25">
      <c r="B120" s="172"/>
      <c r="C120" s="172"/>
    </row>
    <row r="121" spans="1:3" x14ac:dyDescent="0.25">
      <c r="B121" s="172"/>
      <c r="C121" s="172"/>
    </row>
    <row r="122" spans="1:3" x14ac:dyDescent="0.25">
      <c r="B122" s="172"/>
      <c r="C122" s="172"/>
    </row>
    <row r="123" spans="1:3" x14ac:dyDescent="0.25">
      <c r="B123" s="172"/>
      <c r="C123" s="172"/>
    </row>
    <row r="124" spans="1:3" x14ac:dyDescent="0.25">
      <c r="B124" s="172"/>
      <c r="C124" s="172"/>
    </row>
    <row r="125" spans="1:3" x14ac:dyDescent="0.25">
      <c r="A125" s="172"/>
      <c r="B125" s="172"/>
      <c r="C125" s="172"/>
    </row>
    <row r="126" spans="1:3" x14ac:dyDescent="0.25">
      <c r="A126" s="172"/>
      <c r="B126" s="172"/>
      <c r="C126" s="172"/>
    </row>
    <row r="127" spans="1:3" x14ac:dyDescent="0.25">
      <c r="A127" s="172"/>
      <c r="B127" s="172"/>
      <c r="C127" s="172"/>
    </row>
    <row r="128" spans="1:3" x14ac:dyDescent="0.25">
      <c r="A128" s="172"/>
      <c r="B128" s="172"/>
      <c r="C128" s="172"/>
    </row>
    <row r="129" spans="1:3" x14ac:dyDescent="0.25">
      <c r="A129" s="172"/>
      <c r="B129" s="172"/>
      <c r="C129" s="172"/>
    </row>
    <row r="130" spans="1:3" x14ac:dyDescent="0.25">
      <c r="A130" s="172"/>
      <c r="B130" s="172"/>
      <c r="C130" s="172"/>
    </row>
    <row r="131" spans="1:3" x14ac:dyDescent="0.25">
      <c r="A131" s="172"/>
      <c r="B131" s="172"/>
      <c r="C131" s="172"/>
    </row>
    <row r="132" spans="1:3" x14ac:dyDescent="0.25">
      <c r="A132" s="172"/>
      <c r="B132" s="172"/>
      <c r="C132" s="172"/>
    </row>
    <row r="133" spans="1:3" x14ac:dyDescent="0.25">
      <c r="A133" s="172"/>
      <c r="B133" s="172"/>
      <c r="C133" s="172"/>
    </row>
    <row r="134" spans="1:3" x14ac:dyDescent="0.25">
      <c r="A134" s="172"/>
      <c r="B134" s="172"/>
      <c r="C134" s="172"/>
    </row>
    <row r="135" spans="1:3" x14ac:dyDescent="0.25">
      <c r="A135" s="172"/>
      <c r="B135" s="172"/>
      <c r="C135" s="172"/>
    </row>
    <row r="136" spans="1:3" x14ac:dyDescent="0.25">
      <c r="A136" s="172"/>
      <c r="B136" s="172"/>
      <c r="C136" s="172"/>
    </row>
    <row r="137" spans="1:3" x14ac:dyDescent="0.25">
      <c r="A137" s="172"/>
      <c r="B137" s="172"/>
      <c r="C137" s="172"/>
    </row>
    <row r="138" spans="1:3" x14ac:dyDescent="0.25">
      <c r="A138" s="172"/>
      <c r="B138" s="172"/>
      <c r="C138" s="172"/>
    </row>
    <row r="139" spans="1:3" x14ac:dyDescent="0.25">
      <c r="A139" s="172"/>
      <c r="B139" s="172"/>
      <c r="C139" s="172"/>
    </row>
    <row r="140" spans="1:3" x14ac:dyDescent="0.25">
      <c r="A140" s="172"/>
      <c r="B140" s="172"/>
      <c r="C140" s="172"/>
    </row>
    <row r="141" spans="1:3" x14ac:dyDescent="0.25">
      <c r="A141" s="172"/>
      <c r="B141" s="172"/>
      <c r="C141" s="172"/>
    </row>
    <row r="142" spans="1:3" x14ac:dyDescent="0.25">
      <c r="A142" s="172"/>
      <c r="B142" s="172"/>
      <c r="C142" s="172"/>
    </row>
    <row r="143" spans="1:3" x14ac:dyDescent="0.25">
      <c r="A143" s="172"/>
      <c r="B143" s="172"/>
      <c r="C143" s="172"/>
    </row>
    <row r="144" spans="1:3" x14ac:dyDescent="0.25">
      <c r="A144" s="172"/>
      <c r="B144" s="172"/>
      <c r="C144" s="172"/>
    </row>
    <row r="145" spans="1:3" x14ac:dyDescent="0.25">
      <c r="A145" s="172"/>
      <c r="B145" s="172"/>
      <c r="C145" s="172"/>
    </row>
    <row r="146" spans="1:3" x14ac:dyDescent="0.25">
      <c r="A146" s="172"/>
      <c r="B146" s="172"/>
      <c r="C146" s="172"/>
    </row>
    <row r="147" spans="1:3" x14ac:dyDescent="0.25">
      <c r="A147" s="172"/>
      <c r="B147" s="172"/>
      <c r="C147" s="172"/>
    </row>
    <row r="148" spans="1:3" x14ac:dyDescent="0.25">
      <c r="A148" s="172"/>
      <c r="B148" s="172"/>
      <c r="C148" s="172"/>
    </row>
    <row r="149" spans="1:3" x14ac:dyDescent="0.25">
      <c r="A149" s="172"/>
      <c r="B149" s="172"/>
      <c r="C149" s="172"/>
    </row>
    <row r="150" spans="1:3" x14ac:dyDescent="0.25">
      <c r="A150" s="172"/>
      <c r="B150" s="172"/>
      <c r="C150" s="172"/>
    </row>
    <row r="151" spans="1:3" x14ac:dyDescent="0.25">
      <c r="A151" s="172"/>
      <c r="B151" s="172"/>
      <c r="C151" s="172"/>
    </row>
    <row r="152" spans="1:3" x14ac:dyDescent="0.25">
      <c r="A152" s="172"/>
      <c r="B152" s="172"/>
      <c r="C152" s="172"/>
    </row>
    <row r="153" spans="1:3" x14ac:dyDescent="0.25">
      <c r="A153" s="172"/>
      <c r="B153" s="172"/>
      <c r="C153" s="172"/>
    </row>
    <row r="154" spans="1:3" x14ac:dyDescent="0.25">
      <c r="A154" s="172"/>
      <c r="B154" s="172"/>
      <c r="C154" s="172"/>
    </row>
    <row r="155" spans="1:3" x14ac:dyDescent="0.25">
      <c r="A155" s="172"/>
      <c r="B155" s="172"/>
      <c r="C155" s="172"/>
    </row>
    <row r="156" spans="1:3" x14ac:dyDescent="0.25">
      <c r="A156" s="172"/>
      <c r="B156" s="172"/>
      <c r="C156" s="172"/>
    </row>
    <row r="157" spans="1:3" x14ac:dyDescent="0.25">
      <c r="B157" s="172"/>
      <c r="C157" s="172"/>
    </row>
    <row r="158" spans="1:3" x14ac:dyDescent="0.25">
      <c r="B158" s="172"/>
      <c r="C158" s="172"/>
    </row>
    <row r="159" spans="1:3" x14ac:dyDescent="0.25">
      <c r="B159" s="172"/>
      <c r="C159" s="172"/>
    </row>
    <row r="160" spans="1:3" x14ac:dyDescent="0.25">
      <c r="B160" s="172"/>
      <c r="C160" s="172"/>
    </row>
    <row r="161" spans="2:3" x14ac:dyDescent="0.25">
      <c r="B161" s="172"/>
      <c r="C161" s="172"/>
    </row>
    <row r="162" spans="2:3" x14ac:dyDescent="0.25">
      <c r="B162" s="172"/>
      <c r="C162" s="172"/>
    </row>
    <row r="163" spans="2:3" x14ac:dyDescent="0.25">
      <c r="B163" s="172"/>
      <c r="C163" s="172"/>
    </row>
    <row r="164" spans="2:3" x14ac:dyDescent="0.25">
      <c r="B164" s="172"/>
      <c r="C164" s="172"/>
    </row>
    <row r="165" spans="2:3" x14ac:dyDescent="0.25">
      <c r="B165" s="172"/>
      <c r="C165" s="172"/>
    </row>
    <row r="166" spans="2:3" x14ac:dyDescent="0.25">
      <c r="B166" s="172"/>
      <c r="C166" s="172"/>
    </row>
    <row r="167" spans="2:3" x14ac:dyDescent="0.25">
      <c r="B167" s="172"/>
      <c r="C167" s="172"/>
    </row>
    <row r="168" spans="2:3" x14ac:dyDescent="0.25">
      <c r="B168" s="172"/>
      <c r="C168" s="172"/>
    </row>
    <row r="169" spans="2:3" x14ac:dyDescent="0.25">
      <c r="B169" s="172"/>
      <c r="C169" s="172"/>
    </row>
    <row r="170" spans="2:3" x14ac:dyDescent="0.25">
      <c r="B170" s="172"/>
      <c r="C170" s="172"/>
    </row>
    <row r="171" spans="2:3" x14ac:dyDescent="0.25">
      <c r="B171" s="172"/>
      <c r="C171" s="172"/>
    </row>
    <row r="172" spans="2:3" x14ac:dyDescent="0.25">
      <c r="B172" s="172"/>
      <c r="C172" s="172"/>
    </row>
    <row r="173" spans="2:3" x14ac:dyDescent="0.25">
      <c r="B173" s="172"/>
      <c r="C173" s="172"/>
    </row>
    <row r="174" spans="2:3" x14ac:dyDescent="0.25">
      <c r="B174" s="172"/>
      <c r="C174" s="172"/>
    </row>
    <row r="175" spans="2:3" x14ac:dyDescent="0.25">
      <c r="B175" s="172"/>
      <c r="C175" s="172"/>
    </row>
    <row r="176" spans="2:3" x14ac:dyDescent="0.25">
      <c r="B176" s="172"/>
      <c r="C176" s="172"/>
    </row>
    <row r="177" spans="1:3" x14ac:dyDescent="0.25">
      <c r="B177" s="172"/>
      <c r="C177" s="172"/>
    </row>
    <row r="178" spans="1:3" x14ac:dyDescent="0.25">
      <c r="B178" s="172"/>
      <c r="C178" s="172"/>
    </row>
    <row r="179" spans="1:3" x14ac:dyDescent="0.25">
      <c r="B179" s="172"/>
      <c r="C179" s="172"/>
    </row>
    <row r="180" spans="1:3" x14ac:dyDescent="0.25">
      <c r="B180" s="172"/>
      <c r="C180" s="172"/>
    </row>
    <row r="181" spans="1:3" x14ac:dyDescent="0.25">
      <c r="B181" s="172"/>
      <c r="C181" s="172"/>
    </row>
    <row r="182" spans="1:3" x14ac:dyDescent="0.25">
      <c r="B182" s="172"/>
      <c r="C182" s="172"/>
    </row>
    <row r="183" spans="1:3" x14ac:dyDescent="0.25">
      <c r="B183" s="172"/>
      <c r="C183" s="172"/>
    </row>
    <row r="184" spans="1:3" x14ac:dyDescent="0.25">
      <c r="B184" s="172"/>
      <c r="C184" s="172"/>
    </row>
    <row r="185" spans="1:3" x14ac:dyDescent="0.25">
      <c r="B185" s="172"/>
      <c r="C185" s="172"/>
    </row>
    <row r="186" spans="1:3" x14ac:dyDescent="0.25">
      <c r="B186" s="172"/>
      <c r="C186" s="172"/>
    </row>
    <row r="187" spans="1:3" x14ac:dyDescent="0.25">
      <c r="B187" s="172"/>
      <c r="C187" s="172"/>
    </row>
    <row r="188" spans="1:3" x14ac:dyDescent="0.25">
      <c r="B188" s="172"/>
      <c r="C188" s="172"/>
    </row>
    <row r="189" spans="1:3" x14ac:dyDescent="0.25">
      <c r="A189" s="172"/>
      <c r="B189" s="172"/>
      <c r="C189" s="172"/>
    </row>
    <row r="190" spans="1:3" x14ac:dyDescent="0.25">
      <c r="A190" s="172"/>
      <c r="B190" s="172"/>
      <c r="C190" s="172"/>
    </row>
    <row r="191" spans="1:3" x14ac:dyDescent="0.25">
      <c r="A191" s="172"/>
      <c r="B191" s="172"/>
      <c r="C191" s="172"/>
    </row>
    <row r="192" spans="1:3" x14ac:dyDescent="0.25">
      <c r="A192" s="172"/>
      <c r="B192" s="172"/>
      <c r="C192" s="172"/>
    </row>
    <row r="193" spans="1:3" x14ac:dyDescent="0.25">
      <c r="A193" s="172"/>
      <c r="B193" s="172"/>
      <c r="C193" s="172"/>
    </row>
    <row r="194" spans="1:3" x14ac:dyDescent="0.25">
      <c r="A194" s="172"/>
      <c r="B194" s="172"/>
      <c r="C194" s="172"/>
    </row>
    <row r="195" spans="1:3" x14ac:dyDescent="0.25">
      <c r="A195" s="172"/>
      <c r="B195" s="172"/>
      <c r="C195" s="172"/>
    </row>
    <row r="196" spans="1:3" x14ac:dyDescent="0.25">
      <c r="A196" s="172"/>
      <c r="B196" s="172"/>
      <c r="C196" s="172"/>
    </row>
    <row r="197" spans="1:3" x14ac:dyDescent="0.25">
      <c r="A197" s="172"/>
      <c r="B197" s="172"/>
      <c r="C197" s="172"/>
    </row>
    <row r="198" spans="1:3" x14ac:dyDescent="0.25">
      <c r="A198" s="172"/>
      <c r="B198" s="172"/>
      <c r="C198" s="172"/>
    </row>
    <row r="199" spans="1:3" x14ac:dyDescent="0.25">
      <c r="A199" s="172"/>
      <c r="B199" s="172"/>
      <c r="C199" s="172"/>
    </row>
    <row r="200" spans="1:3" x14ac:dyDescent="0.25">
      <c r="A200" s="172"/>
      <c r="B200" s="172"/>
      <c r="C200" s="172"/>
    </row>
    <row r="201" spans="1:3" x14ac:dyDescent="0.25">
      <c r="A201" s="172"/>
      <c r="B201" s="172"/>
      <c r="C201" s="172"/>
    </row>
    <row r="202" spans="1:3" x14ac:dyDescent="0.25">
      <c r="A202" s="172"/>
      <c r="B202" s="172"/>
      <c r="C202" s="172"/>
    </row>
    <row r="203" spans="1:3" x14ac:dyDescent="0.25">
      <c r="A203" s="172"/>
      <c r="B203" s="172"/>
      <c r="C203" s="172"/>
    </row>
    <row r="204" spans="1:3" x14ac:dyDescent="0.25">
      <c r="A204" s="172"/>
      <c r="B204" s="172"/>
      <c r="C204" s="172"/>
    </row>
    <row r="205" spans="1:3" x14ac:dyDescent="0.25">
      <c r="A205" s="172"/>
      <c r="B205" s="172"/>
      <c r="C205" s="172"/>
    </row>
    <row r="206" spans="1:3" x14ac:dyDescent="0.25">
      <c r="A206" s="172"/>
      <c r="B206" s="172"/>
      <c r="C206" s="172"/>
    </row>
    <row r="207" spans="1:3" x14ac:dyDescent="0.25">
      <c r="A207" s="172"/>
      <c r="B207" s="172"/>
      <c r="C207" s="172"/>
    </row>
    <row r="208" spans="1:3" x14ac:dyDescent="0.25">
      <c r="A208" s="172"/>
      <c r="B208" s="172"/>
      <c r="C208" s="172"/>
    </row>
    <row r="209" spans="1:3" x14ac:dyDescent="0.25">
      <c r="A209" s="172"/>
      <c r="B209" s="172"/>
      <c r="C209" s="172"/>
    </row>
    <row r="210" spans="1:3" x14ac:dyDescent="0.25">
      <c r="A210" s="172"/>
      <c r="B210" s="172"/>
      <c r="C210" s="172"/>
    </row>
    <row r="211" spans="1:3" x14ac:dyDescent="0.25">
      <c r="A211" s="172"/>
      <c r="B211" s="172"/>
      <c r="C211" s="172"/>
    </row>
    <row r="212" spans="1:3" x14ac:dyDescent="0.25">
      <c r="A212" s="172"/>
      <c r="B212" s="172"/>
      <c r="C212" s="172"/>
    </row>
    <row r="213" spans="1:3" x14ac:dyDescent="0.25">
      <c r="A213" s="172"/>
      <c r="B213" s="172"/>
      <c r="C213" s="172"/>
    </row>
    <row r="214" spans="1:3" x14ac:dyDescent="0.25">
      <c r="A214" s="172"/>
      <c r="B214" s="172"/>
      <c r="C214" s="172"/>
    </row>
    <row r="215" spans="1:3" x14ac:dyDescent="0.25">
      <c r="A215" s="172"/>
      <c r="B215" s="172"/>
      <c r="C215" s="172"/>
    </row>
    <row r="216" spans="1:3" x14ac:dyDescent="0.25">
      <c r="A216" s="172"/>
      <c r="B216" s="172"/>
      <c r="C216" s="172"/>
    </row>
    <row r="217" spans="1:3" x14ac:dyDescent="0.25">
      <c r="A217" s="172"/>
      <c r="B217" s="172"/>
      <c r="C217" s="172"/>
    </row>
    <row r="218" spans="1:3" x14ac:dyDescent="0.25">
      <c r="A218" s="172"/>
      <c r="B218" s="172"/>
      <c r="C218" s="172"/>
    </row>
    <row r="219" spans="1:3" x14ac:dyDescent="0.25">
      <c r="A219" s="172"/>
      <c r="B219" s="172"/>
      <c r="C219" s="172"/>
    </row>
    <row r="220" spans="1:3" x14ac:dyDescent="0.25">
      <c r="A220" s="172"/>
      <c r="B220" s="172"/>
      <c r="C220" s="172"/>
    </row>
    <row r="221" spans="1:3" x14ac:dyDescent="0.25">
      <c r="B221" s="172"/>
      <c r="C221" s="172"/>
    </row>
    <row r="222" spans="1:3" x14ac:dyDescent="0.25">
      <c r="B222" s="172"/>
      <c r="C222" s="172"/>
    </row>
    <row r="223" spans="1:3" x14ac:dyDescent="0.25">
      <c r="B223" s="172"/>
      <c r="C223" s="172"/>
    </row>
    <row r="224" spans="1:3" x14ac:dyDescent="0.25">
      <c r="B224" s="172"/>
      <c r="C224" s="172"/>
    </row>
    <row r="225" spans="2:3" x14ac:dyDescent="0.25">
      <c r="B225" s="172"/>
      <c r="C225" s="172"/>
    </row>
    <row r="226" spans="2:3" x14ac:dyDescent="0.25">
      <c r="B226" s="172"/>
      <c r="C226" s="172"/>
    </row>
    <row r="227" spans="2:3" x14ac:dyDescent="0.25">
      <c r="B227" s="172"/>
      <c r="C227" s="172"/>
    </row>
    <row r="228" spans="2:3" x14ac:dyDescent="0.25">
      <c r="B228" s="172"/>
      <c r="C228" s="172"/>
    </row>
    <row r="229" spans="2:3" x14ac:dyDescent="0.25">
      <c r="B229" s="172"/>
      <c r="C229" s="172"/>
    </row>
    <row r="230" spans="2:3" x14ac:dyDescent="0.25">
      <c r="B230" s="172"/>
      <c r="C230" s="172"/>
    </row>
    <row r="231" spans="2:3" x14ac:dyDescent="0.25">
      <c r="B231" s="172"/>
      <c r="C231" s="172"/>
    </row>
    <row r="232" spans="2:3" x14ac:dyDescent="0.25">
      <c r="B232" s="172"/>
      <c r="C232" s="172"/>
    </row>
    <row r="233" spans="2:3" x14ac:dyDescent="0.25">
      <c r="B233" s="172"/>
      <c r="C233" s="172"/>
    </row>
    <row r="234" spans="2:3" x14ac:dyDescent="0.25">
      <c r="B234" s="172"/>
      <c r="C234" s="172"/>
    </row>
    <row r="235" spans="2:3" x14ac:dyDescent="0.25">
      <c r="B235" s="172"/>
      <c r="C235" s="172"/>
    </row>
    <row r="236" spans="2:3" x14ac:dyDescent="0.25">
      <c r="B236" s="172"/>
      <c r="C236" s="172"/>
    </row>
    <row r="237" spans="2:3" x14ac:dyDescent="0.25">
      <c r="B237" s="172"/>
      <c r="C237" s="172"/>
    </row>
    <row r="238" spans="2:3" x14ac:dyDescent="0.25">
      <c r="B238" s="172"/>
      <c r="C238" s="172"/>
    </row>
    <row r="239" spans="2:3" x14ac:dyDescent="0.25">
      <c r="B239" s="172"/>
      <c r="C239" s="172"/>
    </row>
    <row r="240" spans="2:3" x14ac:dyDescent="0.25">
      <c r="B240" s="172"/>
      <c r="C240" s="172"/>
    </row>
    <row r="241" spans="1:3" x14ac:dyDescent="0.25">
      <c r="B241" s="172"/>
      <c r="C241" s="172"/>
    </row>
    <row r="242" spans="1:3" x14ac:dyDescent="0.25">
      <c r="B242" s="172"/>
      <c r="C242" s="172"/>
    </row>
    <row r="243" spans="1:3" x14ac:dyDescent="0.25">
      <c r="B243" s="172"/>
      <c r="C243" s="172"/>
    </row>
    <row r="244" spans="1:3" x14ac:dyDescent="0.25">
      <c r="B244" s="172"/>
      <c r="C244" s="172"/>
    </row>
    <row r="245" spans="1:3" x14ac:dyDescent="0.25">
      <c r="B245" s="172"/>
      <c r="C245" s="172"/>
    </row>
    <row r="246" spans="1:3" x14ac:dyDescent="0.25">
      <c r="B246" s="172"/>
      <c r="C246" s="172"/>
    </row>
    <row r="247" spans="1:3" x14ac:dyDescent="0.25">
      <c r="B247" s="172"/>
      <c r="C247" s="172"/>
    </row>
    <row r="248" spans="1:3" x14ac:dyDescent="0.25">
      <c r="B248" s="172"/>
      <c r="C248" s="172"/>
    </row>
    <row r="249" spans="1:3" x14ac:dyDescent="0.25">
      <c r="B249" s="172"/>
      <c r="C249" s="172"/>
    </row>
    <row r="250" spans="1:3" x14ac:dyDescent="0.25">
      <c r="B250" s="172"/>
      <c r="C250" s="172"/>
    </row>
    <row r="251" spans="1:3" x14ac:dyDescent="0.25">
      <c r="B251" s="172"/>
      <c r="C251" s="172"/>
    </row>
    <row r="252" spans="1:3" x14ac:dyDescent="0.25">
      <c r="B252" s="172"/>
      <c r="C252" s="172"/>
    </row>
    <row r="253" spans="1:3" x14ac:dyDescent="0.25">
      <c r="A253" s="172"/>
      <c r="B253" s="172"/>
      <c r="C253" s="172"/>
    </row>
    <row r="254" spans="1:3" x14ac:dyDescent="0.25">
      <c r="A254" s="172"/>
      <c r="B254" s="172"/>
      <c r="C254" s="172"/>
    </row>
    <row r="255" spans="1:3" x14ac:dyDescent="0.25">
      <c r="A255" s="172"/>
      <c r="B255" s="172"/>
      <c r="C255" s="172"/>
    </row>
    <row r="256" spans="1:3" x14ac:dyDescent="0.25">
      <c r="A256" s="172"/>
      <c r="B256" s="172"/>
      <c r="C256" s="172"/>
    </row>
    <row r="257" spans="1:3" x14ac:dyDescent="0.25">
      <c r="A257" s="172"/>
      <c r="B257" s="172"/>
      <c r="C257" s="172"/>
    </row>
    <row r="258" spans="1:3" x14ac:dyDescent="0.25">
      <c r="A258" s="172"/>
      <c r="B258" s="172"/>
      <c r="C258" s="172"/>
    </row>
    <row r="259" spans="1:3" x14ac:dyDescent="0.25">
      <c r="A259" s="172"/>
      <c r="B259" s="172"/>
      <c r="C259" s="172"/>
    </row>
    <row r="260" spans="1:3" x14ac:dyDescent="0.25">
      <c r="A260" s="172"/>
      <c r="B260" s="172"/>
      <c r="C260" s="172"/>
    </row>
    <row r="261" spans="1:3" x14ac:dyDescent="0.25">
      <c r="A261" s="172"/>
      <c r="B261" s="172"/>
      <c r="C261" s="172"/>
    </row>
    <row r="262" spans="1:3" x14ac:dyDescent="0.25">
      <c r="A262" s="172"/>
      <c r="B262" s="172"/>
      <c r="C262" s="172"/>
    </row>
    <row r="263" spans="1:3" x14ac:dyDescent="0.25">
      <c r="A263" s="172"/>
      <c r="B263" s="172"/>
      <c r="C263" s="172"/>
    </row>
    <row r="264" spans="1:3" x14ac:dyDescent="0.25">
      <c r="A264" s="172"/>
      <c r="B264" s="172"/>
      <c r="C264" s="172"/>
    </row>
    <row r="265" spans="1:3" x14ac:dyDescent="0.25">
      <c r="A265" s="172"/>
      <c r="B265" s="172"/>
      <c r="C265" s="172"/>
    </row>
    <row r="266" spans="1:3" x14ac:dyDescent="0.25">
      <c r="A266" s="172"/>
      <c r="B266" s="172"/>
      <c r="C266" s="172"/>
    </row>
    <row r="267" spans="1:3" x14ac:dyDescent="0.25">
      <c r="A267" s="172"/>
      <c r="B267" s="172"/>
      <c r="C267" s="172"/>
    </row>
    <row r="268" spans="1:3" x14ac:dyDescent="0.25">
      <c r="A268" s="172"/>
      <c r="B268" s="172"/>
      <c r="C268" s="172"/>
    </row>
    <row r="269" spans="1:3" x14ac:dyDescent="0.25">
      <c r="A269" s="172"/>
      <c r="B269" s="172"/>
      <c r="C269" s="172"/>
    </row>
    <row r="270" spans="1:3" x14ac:dyDescent="0.25">
      <c r="A270" s="172"/>
      <c r="B270" s="172"/>
      <c r="C270" s="172"/>
    </row>
    <row r="271" spans="1:3" x14ac:dyDescent="0.25">
      <c r="A271" s="172"/>
      <c r="B271" s="172"/>
      <c r="C271" s="172"/>
    </row>
    <row r="272" spans="1:3" x14ac:dyDescent="0.25">
      <c r="A272" s="172"/>
      <c r="B272" s="172"/>
      <c r="C272" s="172"/>
    </row>
    <row r="273" spans="1:3" x14ac:dyDescent="0.25">
      <c r="A273" s="172"/>
      <c r="B273" s="172"/>
      <c r="C273" s="172"/>
    </row>
    <row r="274" spans="1:3" x14ac:dyDescent="0.25">
      <c r="A274" s="172"/>
      <c r="B274" s="172"/>
      <c r="C274" s="172"/>
    </row>
    <row r="275" spans="1:3" x14ac:dyDescent="0.25">
      <c r="A275" s="172"/>
      <c r="B275" s="172"/>
      <c r="C275" s="172"/>
    </row>
    <row r="276" spans="1:3" x14ac:dyDescent="0.25">
      <c r="A276" s="172"/>
      <c r="B276" s="172"/>
      <c r="C276" s="172"/>
    </row>
    <row r="277" spans="1:3" x14ac:dyDescent="0.25">
      <c r="A277" s="172"/>
      <c r="B277" s="172"/>
      <c r="C277" s="172"/>
    </row>
    <row r="278" spans="1:3" x14ac:dyDescent="0.25">
      <c r="A278" s="172"/>
      <c r="B278" s="172"/>
      <c r="C278" s="172"/>
    </row>
    <row r="279" spans="1:3" x14ac:dyDescent="0.25">
      <c r="A279" s="172"/>
      <c r="B279" s="172"/>
      <c r="C279" s="172"/>
    </row>
    <row r="280" spans="1:3" x14ac:dyDescent="0.25">
      <c r="A280" s="172"/>
      <c r="B280" s="172"/>
      <c r="C280" s="172"/>
    </row>
    <row r="281" spans="1:3" x14ac:dyDescent="0.25">
      <c r="A281" s="172"/>
      <c r="B281" s="172"/>
      <c r="C281" s="172"/>
    </row>
    <row r="282" spans="1:3" x14ac:dyDescent="0.25">
      <c r="A282" s="172"/>
      <c r="B282" s="172"/>
      <c r="C282" s="172"/>
    </row>
    <row r="283" spans="1:3" x14ac:dyDescent="0.25">
      <c r="A283" s="172"/>
      <c r="B283" s="172"/>
      <c r="C283" s="172"/>
    </row>
    <row r="284" spans="1:3" x14ac:dyDescent="0.25">
      <c r="A284" s="172"/>
      <c r="B284" s="172"/>
      <c r="C284" s="172"/>
    </row>
    <row r="285" spans="1:3" x14ac:dyDescent="0.25">
      <c r="B285" s="172"/>
    </row>
    <row r="286" spans="1:3" x14ac:dyDescent="0.25">
      <c r="B286" s="172"/>
    </row>
    <row r="287" spans="1:3" x14ac:dyDescent="0.25">
      <c r="B287" s="172"/>
    </row>
    <row r="288" spans="1:3" x14ac:dyDescent="0.25">
      <c r="B288" s="172"/>
    </row>
    <row r="289" spans="2:2" x14ac:dyDescent="0.25">
      <c r="B289" s="172"/>
    </row>
    <row r="290" spans="2:2" x14ac:dyDescent="0.25">
      <c r="B290" s="172"/>
    </row>
    <row r="291" spans="2:2" x14ac:dyDescent="0.25">
      <c r="B291" s="172"/>
    </row>
    <row r="292" spans="2:2" x14ac:dyDescent="0.25">
      <c r="B292" s="172"/>
    </row>
    <row r="293" spans="2:2" x14ac:dyDescent="0.25">
      <c r="B293" s="172"/>
    </row>
    <row r="294" spans="2:2" x14ac:dyDescent="0.25">
      <c r="B294" s="172"/>
    </row>
    <row r="295" spans="2:2" x14ac:dyDescent="0.25">
      <c r="B295" s="172"/>
    </row>
    <row r="296" spans="2:2" x14ac:dyDescent="0.25">
      <c r="B296" s="172"/>
    </row>
    <row r="297" spans="2:2" x14ac:dyDescent="0.25">
      <c r="B297" s="172"/>
    </row>
    <row r="298" spans="2:2" x14ac:dyDescent="0.25">
      <c r="B298" s="172"/>
    </row>
    <row r="299" spans="2:2" x14ac:dyDescent="0.25">
      <c r="B299" s="172"/>
    </row>
    <row r="300" spans="2:2" x14ac:dyDescent="0.25">
      <c r="B300" s="172"/>
    </row>
    <row r="301" spans="2:2" x14ac:dyDescent="0.25">
      <c r="B301" s="172"/>
    </row>
    <row r="302" spans="2:2" x14ac:dyDescent="0.25">
      <c r="B302" s="172"/>
    </row>
    <row r="303" spans="2:2" x14ac:dyDescent="0.25">
      <c r="B303" s="172"/>
    </row>
    <row r="304" spans="2:2" x14ac:dyDescent="0.25">
      <c r="B304" s="172"/>
    </row>
    <row r="305" spans="2:3" x14ac:dyDescent="0.25">
      <c r="B305" s="172"/>
    </row>
    <row r="306" spans="2:3" x14ac:dyDescent="0.25">
      <c r="B306" s="172"/>
    </row>
    <row r="307" spans="2:3" x14ac:dyDescent="0.25">
      <c r="B307" s="172"/>
    </row>
    <row r="308" spans="2:3" x14ac:dyDescent="0.25">
      <c r="B308" s="172"/>
    </row>
    <row r="309" spans="2:3" x14ac:dyDescent="0.25">
      <c r="B309" s="172"/>
    </row>
    <row r="310" spans="2:3" x14ac:dyDescent="0.25">
      <c r="B310" s="172"/>
    </row>
    <row r="311" spans="2:3" x14ac:dyDescent="0.25">
      <c r="B311" s="172"/>
    </row>
    <row r="312" spans="2:3" x14ac:dyDescent="0.25">
      <c r="B312" s="172"/>
    </row>
    <row r="313" spans="2:3" x14ac:dyDescent="0.25">
      <c r="B313" s="172"/>
    </row>
    <row r="314" spans="2:3" x14ac:dyDescent="0.25">
      <c r="B314" s="172"/>
    </row>
    <row r="315" spans="2:3" x14ac:dyDescent="0.25">
      <c r="B315" s="172"/>
    </row>
    <row r="316" spans="2:3" x14ac:dyDescent="0.25">
      <c r="B316" s="172"/>
    </row>
    <row r="317" spans="2:3" x14ac:dyDescent="0.25">
      <c r="B317" s="172"/>
      <c r="C317" s="172"/>
    </row>
    <row r="318" spans="2:3" x14ac:dyDescent="0.25">
      <c r="B318" s="172"/>
      <c r="C318" s="172"/>
    </row>
    <row r="319" spans="2:3" x14ac:dyDescent="0.25">
      <c r="B319" s="172"/>
      <c r="C319" s="172"/>
    </row>
    <row r="320" spans="2:3" x14ac:dyDescent="0.25">
      <c r="B320" s="172"/>
      <c r="C320" s="172"/>
    </row>
    <row r="321" spans="2:3" x14ac:dyDescent="0.25">
      <c r="B321" s="172"/>
      <c r="C321" s="172"/>
    </row>
    <row r="322" spans="2:3" x14ac:dyDescent="0.25">
      <c r="B322" s="172"/>
      <c r="C322" s="172"/>
    </row>
    <row r="323" spans="2:3" x14ac:dyDescent="0.25">
      <c r="B323" s="172"/>
      <c r="C323" s="172"/>
    </row>
    <row r="324" spans="2:3" x14ac:dyDescent="0.25">
      <c r="B324" s="172"/>
      <c r="C324" s="172"/>
    </row>
    <row r="325" spans="2:3" x14ac:dyDescent="0.25">
      <c r="B325" s="172"/>
      <c r="C325" s="172"/>
    </row>
    <row r="326" spans="2:3" x14ac:dyDescent="0.25">
      <c r="B326" s="172"/>
      <c r="C326" s="172"/>
    </row>
    <row r="327" spans="2:3" x14ac:dyDescent="0.25">
      <c r="B327" s="172"/>
      <c r="C327" s="172"/>
    </row>
    <row r="328" spans="2:3" x14ac:dyDescent="0.25">
      <c r="B328" s="172"/>
      <c r="C328" s="172"/>
    </row>
    <row r="329" spans="2:3" x14ac:dyDescent="0.25">
      <c r="B329" s="172"/>
      <c r="C329" s="172"/>
    </row>
    <row r="330" spans="2:3" x14ac:dyDescent="0.25">
      <c r="B330" s="172"/>
      <c r="C330" s="172"/>
    </row>
    <row r="331" spans="2:3" x14ac:dyDescent="0.25">
      <c r="B331" s="172"/>
      <c r="C331" s="172"/>
    </row>
    <row r="332" spans="2:3" x14ac:dyDescent="0.25">
      <c r="B332" s="172"/>
      <c r="C332" s="172"/>
    </row>
    <row r="333" spans="2:3" x14ac:dyDescent="0.25">
      <c r="B333" s="172"/>
      <c r="C333" s="172"/>
    </row>
    <row r="334" spans="2:3" x14ac:dyDescent="0.25">
      <c r="B334" s="172"/>
      <c r="C334" s="172"/>
    </row>
    <row r="335" spans="2:3" x14ac:dyDescent="0.25">
      <c r="B335" s="172"/>
      <c r="C335" s="172"/>
    </row>
    <row r="336" spans="2:3" x14ac:dyDescent="0.25">
      <c r="B336" s="172"/>
      <c r="C336" s="172"/>
    </row>
    <row r="337" spans="2:3" x14ac:dyDescent="0.25">
      <c r="B337" s="172"/>
      <c r="C337" s="172"/>
    </row>
    <row r="338" spans="2:3" x14ac:dyDescent="0.25">
      <c r="B338" s="172"/>
      <c r="C338" s="172"/>
    </row>
    <row r="339" spans="2:3" x14ac:dyDescent="0.25">
      <c r="B339" s="172"/>
      <c r="C339" s="172"/>
    </row>
    <row r="340" spans="2:3" x14ac:dyDescent="0.25">
      <c r="B340" s="172"/>
      <c r="C340" s="172"/>
    </row>
    <row r="341" spans="2:3" x14ac:dyDescent="0.25">
      <c r="B341" s="172"/>
      <c r="C341" s="172"/>
    </row>
    <row r="342" spans="2:3" x14ac:dyDescent="0.25">
      <c r="B342" s="172"/>
      <c r="C342" s="172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75"/>
  <sheetViews>
    <sheetView zoomScaleNormal="100" workbookViewId="0">
      <selection activeCell="A8" sqref="A8"/>
    </sheetView>
  </sheetViews>
  <sheetFormatPr defaultColWidth="8.81640625" defaultRowHeight="12.5" x14ac:dyDescent="0.25"/>
  <cols>
    <col min="1" max="1" width="56.1796875" style="59" customWidth="1"/>
    <col min="2" max="2" width="23.81640625" style="4" customWidth="1"/>
    <col min="3" max="3" width="22.6328125" style="4" customWidth="1"/>
    <col min="4" max="4" width="18.7265625" style="4" customWidth="1"/>
    <col min="5" max="5" width="14.36328125" style="4" customWidth="1"/>
    <col min="6" max="6" width="66.54296875" style="130" customWidth="1"/>
    <col min="7" max="7" width="23.81640625" style="130" customWidth="1"/>
    <col min="8" max="8" width="22.6328125" style="131" customWidth="1"/>
    <col min="9" max="9" width="17.81640625" style="131" bestFit="1" customWidth="1"/>
    <col min="10" max="10" width="8.81640625" style="4" customWidth="1"/>
    <col min="11" max="16384" width="8.81640625" style="4"/>
  </cols>
  <sheetData>
    <row r="1" spans="1:11" ht="13" thickBot="1" x14ac:dyDescent="0.3">
      <c r="K1" s="34" t="s">
        <v>313</v>
      </c>
    </row>
    <row r="2" spans="1:11" ht="13" x14ac:dyDescent="0.3">
      <c r="A2" s="341" t="s">
        <v>873</v>
      </c>
      <c r="B2" s="342"/>
      <c r="C2" s="342"/>
      <c r="D2" s="342"/>
      <c r="E2" s="343"/>
      <c r="F2" s="132"/>
    </row>
    <row r="3" spans="1:11" ht="25.5" customHeight="1" x14ac:dyDescent="0.25">
      <c r="A3" s="61" t="s">
        <v>263</v>
      </c>
      <c r="B3" s="62" t="s">
        <v>786</v>
      </c>
      <c r="C3" s="62" t="s">
        <v>787</v>
      </c>
      <c r="D3" s="64" t="s">
        <v>264</v>
      </c>
      <c r="E3" s="64" t="s">
        <v>265</v>
      </c>
    </row>
    <row r="4" spans="1:11" x14ac:dyDescent="0.25">
      <c r="A4" s="63" t="s">
        <v>335</v>
      </c>
      <c r="B4" s="6">
        <f>B274</f>
        <v>11963.978637579998</v>
      </c>
      <c r="C4" s="6">
        <f>C274</f>
        <v>11964.478094819993</v>
      </c>
      <c r="D4" s="7">
        <f>C4-B4</f>
        <v>0.49945723999553593</v>
      </c>
      <c r="E4" s="8">
        <f>(C4/B4)-1</f>
        <v>4.1746751237692337E-5</v>
      </c>
      <c r="H4" s="133"/>
    </row>
    <row r="5" spans="1:11" x14ac:dyDescent="0.25">
      <c r="A5" s="63" t="s">
        <v>266</v>
      </c>
      <c r="B5" s="6">
        <f>G274</f>
        <v>13749.592312000006</v>
      </c>
      <c r="C5" s="6">
        <f>H274</f>
        <v>13751.895775360008</v>
      </c>
      <c r="D5" s="7">
        <f>C5-B5</f>
        <v>2.3034633600018424</v>
      </c>
      <c r="E5" s="8">
        <f>(C5/B5)-1</f>
        <v>1.6752957525811851E-4</v>
      </c>
    </row>
    <row r="6" spans="1:11" ht="13" x14ac:dyDescent="0.3">
      <c r="A6" s="64" t="s">
        <v>267</v>
      </c>
      <c r="B6" s="10">
        <f>(B4-B5)</f>
        <v>-1785.6136744200085</v>
      </c>
      <c r="C6" s="10">
        <f>(C4-C5)</f>
        <v>-1787.4176805400148</v>
      </c>
      <c r="D6" s="10">
        <f>C6-B6</f>
        <v>-1.8040061200063064</v>
      </c>
      <c r="E6" s="11">
        <f>(C6/B6)-1</f>
        <v>1.0103003498740382E-3</v>
      </c>
    </row>
    <row r="7" spans="1:11" ht="13" x14ac:dyDescent="0.3">
      <c r="A7" s="65"/>
      <c r="B7" s="13"/>
      <c r="C7" s="339"/>
      <c r="D7" s="13"/>
      <c r="E7" s="14"/>
    </row>
    <row r="8" spans="1:11" s="17" customFormat="1" ht="13" x14ac:dyDescent="0.3">
      <c r="A8" s="66"/>
      <c r="B8" s="15"/>
      <c r="C8" s="15"/>
      <c r="D8" s="15"/>
      <c r="E8" s="16"/>
      <c r="F8" s="134"/>
      <c r="G8" s="134"/>
      <c r="H8" s="135"/>
      <c r="I8" s="135"/>
    </row>
    <row r="9" spans="1:11" ht="13" x14ac:dyDescent="0.3">
      <c r="A9" s="344" t="s">
        <v>540</v>
      </c>
      <c r="B9" s="344"/>
      <c r="C9" s="344"/>
      <c r="D9" s="344"/>
      <c r="F9" s="345" t="s">
        <v>541</v>
      </c>
      <c r="G9" s="345"/>
      <c r="H9" s="345"/>
      <c r="I9" s="345"/>
    </row>
    <row r="10" spans="1:11" ht="24.5" customHeight="1" x14ac:dyDescent="0.25">
      <c r="A10" s="5" t="s">
        <v>479</v>
      </c>
      <c r="B10" s="62" t="s">
        <v>786</v>
      </c>
      <c r="C10" s="62" t="s">
        <v>787</v>
      </c>
      <c r="D10" s="5" t="s">
        <v>264</v>
      </c>
      <c r="F10" s="5" t="s">
        <v>479</v>
      </c>
      <c r="G10" s="62" t="s">
        <v>786</v>
      </c>
      <c r="H10" s="62" t="s">
        <v>787</v>
      </c>
      <c r="I10" s="5" t="s">
        <v>264</v>
      </c>
    </row>
    <row r="11" spans="1:11" s="60" customFormat="1" ht="14.5" x14ac:dyDescent="0.35">
      <c r="A11" s="20" t="s">
        <v>9</v>
      </c>
      <c r="B11" s="95">
        <v>1268.95238438</v>
      </c>
      <c r="C11" s="209">
        <v>1269.68250642</v>
      </c>
      <c r="D11" s="92">
        <f>Table234[[#This Row],[Column3]]-Table234[[#This Row],[Column2]]</f>
        <v>0.73012203999996927</v>
      </c>
      <c r="E11" s="67"/>
      <c r="F11" s="20" t="s">
        <v>183</v>
      </c>
      <c r="G11" s="165">
        <v>41.042215810000002</v>
      </c>
      <c r="H11" s="209">
        <v>43.080846810000004</v>
      </c>
      <c r="I11" s="93">
        <f>Table736[[#This Row],[Column3]]-Table736[[#This Row],[Column2]]</f>
        <v>2.0386310000000023</v>
      </c>
      <c r="J11" s="67"/>
    </row>
    <row r="12" spans="1:11" s="60" customFormat="1" ht="14.5" x14ac:dyDescent="0.35">
      <c r="A12" s="21" t="s">
        <v>33</v>
      </c>
      <c r="B12" s="93">
        <v>16.294098949999999</v>
      </c>
      <c r="C12" s="209">
        <v>16.29827092</v>
      </c>
      <c r="D12" s="92">
        <f>Table234[[#This Row],[Column3]]-Table234[[#This Row],[Column2]]</f>
        <v>4.1719700000015791E-3</v>
      </c>
      <c r="E12" s="67"/>
      <c r="F12" s="21" t="s">
        <v>135</v>
      </c>
      <c r="G12" s="166">
        <v>79.895667549999999</v>
      </c>
      <c r="H12" s="209">
        <v>79.979535549999994</v>
      </c>
      <c r="I12" s="93">
        <f>Table736[[#This Row],[Column3]]-Table736[[#This Row],[Column2]]</f>
        <v>8.3867999999995391E-2</v>
      </c>
      <c r="J12" s="67"/>
    </row>
    <row r="13" spans="1:11" s="60" customFormat="1" ht="14.5" x14ac:dyDescent="0.35">
      <c r="A13" s="21" t="s">
        <v>0</v>
      </c>
      <c r="B13" s="93">
        <v>128.98567365</v>
      </c>
      <c r="C13" s="209">
        <v>128.98567365</v>
      </c>
      <c r="D13" s="92">
        <f>Table234[[#This Row],[Column3]]-Table234[[#This Row],[Column2]]</f>
        <v>0</v>
      </c>
      <c r="E13" s="67"/>
      <c r="F13" s="21" t="s">
        <v>108</v>
      </c>
      <c r="G13" s="166">
        <v>93.057225340000002</v>
      </c>
      <c r="H13" s="209">
        <v>93.117973590000005</v>
      </c>
      <c r="I13" s="93">
        <f>Table736[[#This Row],[Column3]]-Table736[[#This Row],[Column2]]</f>
        <v>6.0748250000003168E-2</v>
      </c>
      <c r="J13" s="67"/>
    </row>
    <row r="14" spans="1:11" ht="14.5" x14ac:dyDescent="0.35">
      <c r="A14" s="21" t="s">
        <v>1</v>
      </c>
      <c r="B14" s="93">
        <v>46.934057969999998</v>
      </c>
      <c r="C14" s="209">
        <v>46.934057969999998</v>
      </c>
      <c r="D14" s="92">
        <f>Table234[[#This Row],[Column3]]-Table234[[#This Row],[Column2]]</f>
        <v>0</v>
      </c>
      <c r="E14" s="9"/>
      <c r="F14" s="21" t="s">
        <v>129</v>
      </c>
      <c r="G14" s="166">
        <v>182.84794771</v>
      </c>
      <c r="H14" s="209">
        <v>182.90732573</v>
      </c>
      <c r="I14" s="93">
        <f>Table736[[#This Row],[Column3]]-Table736[[#This Row],[Column2]]</f>
        <v>5.9378019999996923E-2</v>
      </c>
      <c r="J14" s="9"/>
    </row>
    <row r="15" spans="1:11" ht="14.5" x14ac:dyDescent="0.35">
      <c r="A15" s="21" t="s">
        <v>2</v>
      </c>
      <c r="B15" s="93">
        <v>18.033980289999999</v>
      </c>
      <c r="C15" s="209">
        <v>18.033980289999999</v>
      </c>
      <c r="D15" s="92">
        <f>Table234[[#This Row],[Column3]]-Table234[[#This Row],[Column2]]</f>
        <v>0</v>
      </c>
      <c r="E15" s="9"/>
      <c r="F15" s="21" t="s">
        <v>142</v>
      </c>
      <c r="G15" s="166">
        <v>24.833757780000003</v>
      </c>
      <c r="H15" s="209">
        <v>24.88296678</v>
      </c>
      <c r="I15" s="93">
        <f>Table736[[#This Row],[Column3]]-Table736[[#This Row],[Column2]]</f>
        <v>4.9208999999997616E-2</v>
      </c>
      <c r="J15" s="9"/>
    </row>
    <row r="16" spans="1:11" ht="14.5" x14ac:dyDescent="0.35">
      <c r="A16" s="21" t="s">
        <v>3</v>
      </c>
      <c r="B16" s="93">
        <v>0.67728999999999995</v>
      </c>
      <c r="C16" s="209">
        <v>0.67728999999999995</v>
      </c>
      <c r="D16" s="92">
        <f>Table234[[#This Row],[Column3]]-Table234[[#This Row],[Column2]]</f>
        <v>0</v>
      </c>
      <c r="E16" s="9"/>
      <c r="F16" s="21" t="s">
        <v>175</v>
      </c>
      <c r="G16" s="166">
        <v>118.60841861</v>
      </c>
      <c r="H16" s="209">
        <v>118.65571456000001</v>
      </c>
      <c r="I16" s="93">
        <f>Table736[[#This Row],[Column3]]-Table736[[#This Row],[Column2]]</f>
        <v>4.729595000000586E-2</v>
      </c>
      <c r="J16" s="9"/>
    </row>
    <row r="17" spans="1:10" ht="14.5" x14ac:dyDescent="0.35">
      <c r="A17" s="21" t="s">
        <v>4</v>
      </c>
      <c r="B17" s="93">
        <v>0.81595913999999992</v>
      </c>
      <c r="C17" s="209">
        <v>0.81595914000000003</v>
      </c>
      <c r="D17" s="92">
        <f>Table234[[#This Row],[Column3]]-Table234[[#This Row],[Column2]]</f>
        <v>0</v>
      </c>
      <c r="E17" s="9"/>
      <c r="F17" s="21" t="s">
        <v>35</v>
      </c>
      <c r="G17" s="166">
        <v>88.044269569999997</v>
      </c>
      <c r="H17" s="209">
        <v>88.06570542</v>
      </c>
      <c r="I17" s="93">
        <f>Table736[[#This Row],[Column3]]-Table736[[#This Row],[Column2]]</f>
        <v>2.1435850000003143E-2</v>
      </c>
      <c r="J17" s="9"/>
    </row>
    <row r="18" spans="1:10" ht="14.5" x14ac:dyDescent="0.35">
      <c r="A18" s="21" t="s">
        <v>5</v>
      </c>
      <c r="B18" s="93">
        <v>0.43603717999999997</v>
      </c>
      <c r="C18" s="209">
        <v>0.43603717999999997</v>
      </c>
      <c r="D18" s="92">
        <f>Table234[[#This Row],[Column3]]-Table234[[#This Row],[Column2]]</f>
        <v>0</v>
      </c>
      <c r="E18" s="9"/>
      <c r="F18" s="21" t="s">
        <v>105</v>
      </c>
      <c r="G18" s="166">
        <v>151.79467496999999</v>
      </c>
      <c r="H18" s="209">
        <v>151.81249496999999</v>
      </c>
      <c r="I18" s="93">
        <f>Table736[[#This Row],[Column3]]-Table736[[#This Row],[Column2]]</f>
        <v>1.7820000000000391E-2</v>
      </c>
      <c r="J18" s="9"/>
    </row>
    <row r="19" spans="1:10" ht="14.5" x14ac:dyDescent="0.35">
      <c r="A19" s="21" t="s">
        <v>6</v>
      </c>
      <c r="B19" s="93">
        <v>0.26330733000000001</v>
      </c>
      <c r="C19" s="209">
        <v>0.26330733000000001</v>
      </c>
      <c r="D19" s="92">
        <f>Table234[[#This Row],[Column3]]-Table234[[#This Row],[Column2]]</f>
        <v>0</v>
      </c>
      <c r="E19" s="9"/>
      <c r="F19" s="21" t="s">
        <v>217</v>
      </c>
      <c r="G19" s="166">
        <v>347.17951201</v>
      </c>
      <c r="H19" s="209">
        <v>347.18942211000001</v>
      </c>
      <c r="I19" s="93">
        <f>Table736[[#This Row],[Column3]]-Table736[[#This Row],[Column2]]</f>
        <v>9.9101000000132444E-3</v>
      </c>
      <c r="J19" s="9"/>
    </row>
    <row r="20" spans="1:10" ht="14.5" x14ac:dyDescent="0.35">
      <c r="A20" s="21" t="s">
        <v>7</v>
      </c>
      <c r="B20" s="93">
        <v>0.15423534999999999</v>
      </c>
      <c r="C20" s="209">
        <v>0.15423534999999999</v>
      </c>
      <c r="D20" s="92">
        <f>Table234[[#This Row],[Column3]]-Table234[[#This Row],[Column2]]</f>
        <v>0</v>
      </c>
      <c r="E20" s="9"/>
      <c r="F20" s="21" t="s">
        <v>222</v>
      </c>
      <c r="G20" s="166">
        <v>25.604111379999999</v>
      </c>
      <c r="H20" s="209">
        <v>25.613311379999999</v>
      </c>
      <c r="I20" s="93">
        <f>Table736[[#This Row],[Column3]]-Table736[[#This Row],[Column2]]</f>
        <v>9.1999999999998749E-3</v>
      </c>
      <c r="J20" s="9"/>
    </row>
    <row r="21" spans="1:10" ht="14.5" x14ac:dyDescent="0.35">
      <c r="A21" s="21" t="s">
        <v>8</v>
      </c>
      <c r="B21" s="93">
        <v>1.7154400000000001</v>
      </c>
      <c r="C21" s="209">
        <v>1.7154400000000001</v>
      </c>
      <c r="D21" s="92">
        <f>Table234[[#This Row],[Column3]]-Table234[[#This Row],[Column2]]</f>
        <v>0</v>
      </c>
      <c r="E21" s="9"/>
      <c r="F21" s="21" t="s">
        <v>114</v>
      </c>
      <c r="G21" s="166">
        <v>19.992563180000001</v>
      </c>
      <c r="H21" s="209">
        <v>20.001597850000003</v>
      </c>
      <c r="I21" s="93">
        <f>Table736[[#This Row],[Column3]]-Table736[[#This Row],[Column2]]</f>
        <v>9.0346700000019098E-3</v>
      </c>
      <c r="J21" s="9"/>
    </row>
    <row r="22" spans="1:10" ht="14.5" x14ac:dyDescent="0.35">
      <c r="A22" s="21" t="s">
        <v>10</v>
      </c>
      <c r="B22" s="93">
        <v>8.0916350000000001</v>
      </c>
      <c r="C22" s="209">
        <v>8.0916350000000001</v>
      </c>
      <c r="D22" s="92">
        <f>Table234[[#This Row],[Column3]]-Table234[[#This Row],[Column2]]</f>
        <v>0</v>
      </c>
      <c r="E22" s="9"/>
      <c r="F22" s="21" t="s">
        <v>218</v>
      </c>
      <c r="G22" s="166">
        <v>375.56709538000001</v>
      </c>
      <c r="H22" s="209">
        <v>375.57150707</v>
      </c>
      <c r="I22" s="93">
        <f>Table736[[#This Row],[Column3]]-Table736[[#This Row],[Column2]]</f>
        <v>4.4116899999835368E-3</v>
      </c>
      <c r="J22" s="9"/>
    </row>
    <row r="23" spans="1:10" ht="14.5" x14ac:dyDescent="0.35">
      <c r="A23" s="21" t="s">
        <v>11</v>
      </c>
      <c r="B23" s="93">
        <v>46.330194160000005</v>
      </c>
      <c r="C23" s="209">
        <v>46.330194159999998</v>
      </c>
      <c r="D23" s="92">
        <f>Table234[[#This Row],[Column3]]-Table234[[#This Row],[Column2]]</f>
        <v>0</v>
      </c>
      <c r="E23" s="9"/>
      <c r="F23" s="21" t="s">
        <v>235</v>
      </c>
      <c r="G23" s="166">
        <v>53.819270039999999</v>
      </c>
      <c r="H23" s="209">
        <v>53.822621040000001</v>
      </c>
      <c r="I23" s="93">
        <f>Table736[[#This Row],[Column3]]-Table736[[#This Row],[Column2]]</f>
        <v>3.3510000000021023E-3</v>
      </c>
      <c r="J23" s="9"/>
    </row>
    <row r="24" spans="1:10" ht="14.5" x14ac:dyDescent="0.35">
      <c r="A24" s="21" t="s">
        <v>12</v>
      </c>
      <c r="B24" s="93">
        <v>5.6638385099999997</v>
      </c>
      <c r="C24" s="209">
        <v>5.6638385099999997</v>
      </c>
      <c r="D24" s="92">
        <f>Table234[[#This Row],[Column3]]-Table234[[#This Row],[Column2]]</f>
        <v>0</v>
      </c>
      <c r="E24" s="9"/>
      <c r="F24" s="21" t="s">
        <v>107</v>
      </c>
      <c r="G24" s="166">
        <v>87.79790217</v>
      </c>
      <c r="H24" s="209">
        <v>87.799164319999988</v>
      </c>
      <c r="I24" s="93">
        <f>Table736[[#This Row],[Column3]]-Table736[[#This Row],[Column2]]</f>
        <v>1.2621499999880825E-3</v>
      </c>
      <c r="J24" s="9"/>
    </row>
    <row r="25" spans="1:10" ht="14.5" x14ac:dyDescent="0.35">
      <c r="A25" s="21" t="s">
        <v>13</v>
      </c>
      <c r="B25" s="93">
        <v>0</v>
      </c>
      <c r="C25" s="209">
        <v>0</v>
      </c>
      <c r="D25" s="92">
        <f>Table234[[#This Row],[Column3]]-Table234[[#This Row],[Column2]]</f>
        <v>0</v>
      </c>
      <c r="E25" s="9"/>
      <c r="F25" s="21" t="s">
        <v>189</v>
      </c>
      <c r="G25" s="166">
        <v>97.437906580000003</v>
      </c>
      <c r="H25" s="209">
        <v>97.438087859999996</v>
      </c>
      <c r="I25" s="93">
        <f>Table736[[#This Row],[Column3]]-Table736[[#This Row],[Column2]]</f>
        <v>1.8127999999251188E-4</v>
      </c>
      <c r="J25" s="9"/>
    </row>
    <row r="26" spans="1:10" ht="14.5" x14ac:dyDescent="0.35">
      <c r="A26" s="21" t="s">
        <v>14</v>
      </c>
      <c r="B26" s="93">
        <v>1.8228999999999999E-4</v>
      </c>
      <c r="C26" s="209">
        <v>1.8228999999999999E-4</v>
      </c>
      <c r="D26" s="92">
        <f>Table234[[#This Row],[Column3]]-Table234[[#This Row],[Column2]]</f>
        <v>0</v>
      </c>
      <c r="E26" s="9"/>
      <c r="F26" s="21" t="s">
        <v>232</v>
      </c>
      <c r="G26" s="166">
        <v>26.373067160000002</v>
      </c>
      <c r="H26" s="209">
        <v>26.373234010000001</v>
      </c>
      <c r="I26" s="93">
        <f>Table736[[#This Row],[Column3]]-Table736[[#This Row],[Column2]]</f>
        <v>1.6684999999938555E-4</v>
      </c>
      <c r="J26" s="9"/>
    </row>
    <row r="27" spans="1:10" ht="14.5" x14ac:dyDescent="0.35">
      <c r="A27" s="21" t="s">
        <v>15</v>
      </c>
      <c r="B27" s="93">
        <v>0</v>
      </c>
      <c r="C27" s="209">
        <v>0</v>
      </c>
      <c r="D27" s="92">
        <f>Table234[[#This Row],[Column3]]-Table234[[#This Row],[Column2]]</f>
        <v>0</v>
      </c>
      <c r="E27" s="9"/>
      <c r="F27" s="21" t="s">
        <v>30</v>
      </c>
      <c r="G27" s="166">
        <v>11.52162553</v>
      </c>
      <c r="H27" s="209">
        <v>11.521779279999999</v>
      </c>
      <c r="I27" s="93">
        <f>Table736[[#This Row],[Column3]]-Table736[[#This Row],[Column2]]</f>
        <v>1.5374999999906436E-4</v>
      </c>
      <c r="J27" s="9"/>
    </row>
    <row r="28" spans="1:10" ht="14.5" x14ac:dyDescent="0.35">
      <c r="A28" s="21" t="s">
        <v>16</v>
      </c>
      <c r="B28" s="93">
        <v>1.84432E-2</v>
      </c>
      <c r="C28" s="209">
        <v>1.84432E-2</v>
      </c>
      <c r="D28" s="92">
        <f>Table234[[#This Row],[Column3]]-Table234[[#This Row],[Column2]]</f>
        <v>0</v>
      </c>
      <c r="E28" s="9"/>
      <c r="F28" s="21" t="s">
        <v>234</v>
      </c>
      <c r="G28" s="166">
        <v>15.993606380000001</v>
      </c>
      <c r="H28" s="209">
        <v>15.993703419999999</v>
      </c>
      <c r="I28" s="93">
        <f>Table736[[#This Row],[Column3]]-Table736[[#This Row],[Column2]]</f>
        <v>9.7039999998216331E-5</v>
      </c>
      <c r="J28" s="9"/>
    </row>
    <row r="29" spans="1:10" ht="14.5" x14ac:dyDescent="0.35">
      <c r="A29" s="21" t="s">
        <v>17</v>
      </c>
      <c r="B29" s="93">
        <v>1.7E-5</v>
      </c>
      <c r="C29" s="209">
        <v>1.7E-5</v>
      </c>
      <c r="D29" s="92">
        <f>Table234[[#This Row],[Column3]]-Table234[[#This Row],[Column2]]</f>
        <v>0</v>
      </c>
      <c r="E29" s="9"/>
      <c r="F29" s="21" t="s">
        <v>103</v>
      </c>
      <c r="G29" s="166">
        <v>23.484310069999999</v>
      </c>
      <c r="H29" s="209">
        <v>23.484402079999999</v>
      </c>
      <c r="I29" s="93">
        <f>Table736[[#This Row],[Column3]]-Table736[[#This Row],[Column2]]</f>
        <v>9.2009999999476122E-5</v>
      </c>
      <c r="J29" s="9"/>
    </row>
    <row r="30" spans="1:10" ht="14.5" x14ac:dyDescent="0.35">
      <c r="A30" s="21" t="s">
        <v>18</v>
      </c>
      <c r="B30" s="93">
        <v>0</v>
      </c>
      <c r="C30" s="209">
        <v>0</v>
      </c>
      <c r="D30" s="92">
        <f>Table234[[#This Row],[Column3]]-Table234[[#This Row],[Column2]]</f>
        <v>0</v>
      </c>
      <c r="E30" s="9"/>
      <c r="F30" s="21" t="s">
        <v>13</v>
      </c>
      <c r="G30" s="166">
        <v>36.586755070000002</v>
      </c>
      <c r="H30" s="209">
        <v>36.586807569999998</v>
      </c>
      <c r="I30" s="93">
        <f>Table736[[#This Row],[Column3]]-Table736[[#This Row],[Column2]]</f>
        <v>5.2499999995347935E-5</v>
      </c>
      <c r="J30" s="9"/>
    </row>
    <row r="31" spans="1:10" ht="14.5" x14ac:dyDescent="0.35">
      <c r="A31" s="21" t="s">
        <v>19</v>
      </c>
      <c r="B31" s="93">
        <v>4.7792219000000005</v>
      </c>
      <c r="C31" s="209">
        <v>4.7792219000000005</v>
      </c>
      <c r="D31" s="92">
        <f>Table234[[#This Row],[Column3]]-Table234[[#This Row],[Column2]]</f>
        <v>0</v>
      </c>
      <c r="E31" s="9"/>
      <c r="F31" s="21" t="s">
        <v>237</v>
      </c>
      <c r="G31" s="166">
        <v>10.193271660000001</v>
      </c>
      <c r="H31" s="209">
        <v>10.19332346</v>
      </c>
      <c r="I31" s="93">
        <f>Table736[[#This Row],[Column3]]-Table736[[#This Row],[Column2]]</f>
        <v>5.1799999999602164E-5</v>
      </c>
      <c r="J31" s="9"/>
    </row>
    <row r="32" spans="1:10" ht="14.5" x14ac:dyDescent="0.35">
      <c r="A32" s="21" t="s">
        <v>20</v>
      </c>
      <c r="B32" s="93">
        <v>23.026428320000001</v>
      </c>
      <c r="C32" s="209">
        <v>23.026428320000001</v>
      </c>
      <c r="D32" s="92">
        <f>Table234[[#This Row],[Column3]]-Table234[[#This Row],[Column2]]</f>
        <v>0</v>
      </c>
      <c r="E32" s="9"/>
      <c r="F32" s="21" t="s">
        <v>117</v>
      </c>
      <c r="G32" s="166">
        <v>20.854593250000001</v>
      </c>
      <c r="H32" s="209">
        <v>20.854631820000002</v>
      </c>
      <c r="I32" s="93">
        <f>Table736[[#This Row],[Column3]]-Table736[[#This Row],[Column2]]</f>
        <v>3.8570000000959226E-5</v>
      </c>
      <c r="J32" s="9"/>
    </row>
    <row r="33" spans="1:10" ht="14.5" x14ac:dyDescent="0.35">
      <c r="A33" s="21" t="s">
        <v>21</v>
      </c>
      <c r="B33" s="93">
        <v>6.9527520000000003</v>
      </c>
      <c r="C33" s="209">
        <v>6.9527520000000003</v>
      </c>
      <c r="D33" s="92">
        <f>Table234[[#This Row],[Column3]]-Table234[[#This Row],[Column2]]</f>
        <v>0</v>
      </c>
      <c r="E33" s="9"/>
      <c r="F33" s="21" t="s">
        <v>250</v>
      </c>
      <c r="G33" s="166">
        <v>108.98478369</v>
      </c>
      <c r="H33" s="209">
        <v>108.98480171999999</v>
      </c>
      <c r="I33" s="93">
        <f>Table736[[#This Row],[Column3]]-Table736[[#This Row],[Column2]]</f>
        <v>1.8029999992563717E-5</v>
      </c>
      <c r="J33" s="9"/>
    </row>
    <row r="34" spans="1:10" ht="14.5" x14ac:dyDescent="0.35">
      <c r="A34" s="21" t="s">
        <v>22</v>
      </c>
      <c r="B34" s="93">
        <v>0.58229538000000014</v>
      </c>
      <c r="C34" s="209">
        <v>0.58229538000000003</v>
      </c>
      <c r="D34" s="92">
        <f>Table234[[#This Row],[Column3]]-Table234[[#This Row],[Column2]]</f>
        <v>0</v>
      </c>
      <c r="E34" s="9"/>
      <c r="F34" s="21" t="s">
        <v>195</v>
      </c>
      <c r="G34" s="166">
        <v>60.106531029999999</v>
      </c>
      <c r="H34" s="209">
        <v>60.106543799999997</v>
      </c>
      <c r="I34" s="93">
        <f>Table736[[#This Row],[Column3]]-Table736[[#This Row],[Column2]]</f>
        <v>1.2769999997885861E-5</v>
      </c>
      <c r="J34" s="9"/>
    </row>
    <row r="35" spans="1:10" ht="14.5" x14ac:dyDescent="0.35">
      <c r="A35" s="21" t="s">
        <v>23</v>
      </c>
      <c r="B35" s="93">
        <v>201.51558337</v>
      </c>
      <c r="C35" s="209">
        <v>201.51558337</v>
      </c>
      <c r="D35" s="92">
        <f>Table234[[#This Row],[Column3]]-Table234[[#This Row],[Column2]]</f>
        <v>0</v>
      </c>
      <c r="E35" s="9"/>
      <c r="F35" s="21" t="s">
        <v>201</v>
      </c>
      <c r="G35" s="166">
        <v>32.171625079999998</v>
      </c>
      <c r="H35" s="209">
        <v>32.171637820000001</v>
      </c>
      <c r="I35" s="93">
        <f>Table736[[#This Row],[Column3]]-Table736[[#This Row],[Column2]]</f>
        <v>1.2740000002509078E-5</v>
      </c>
      <c r="J35" s="9"/>
    </row>
    <row r="36" spans="1:10" ht="14.5" x14ac:dyDescent="0.35">
      <c r="A36" s="21" t="s">
        <v>24</v>
      </c>
      <c r="B36" s="93">
        <v>5.8264099999999997E-3</v>
      </c>
      <c r="C36" s="209">
        <v>5.8264099999999997E-3</v>
      </c>
      <c r="D36" s="92">
        <f>Table234[[#This Row],[Column3]]-Table234[[#This Row],[Column2]]</f>
        <v>0</v>
      </c>
      <c r="E36" s="9"/>
      <c r="F36" s="21" t="s">
        <v>256</v>
      </c>
      <c r="G36" s="166">
        <v>38.527376329999996</v>
      </c>
      <c r="H36" s="209">
        <v>38.527387650000001</v>
      </c>
      <c r="I36" s="93">
        <f>Table736[[#This Row],[Column3]]-Table736[[#This Row],[Column2]]</f>
        <v>1.1320000005810016E-5</v>
      </c>
      <c r="J36" s="9"/>
    </row>
    <row r="37" spans="1:10" ht="14.5" x14ac:dyDescent="0.35">
      <c r="A37" s="21" t="s">
        <v>25</v>
      </c>
      <c r="B37" s="93">
        <v>3.400272E-2</v>
      </c>
      <c r="C37" s="209">
        <v>3.400272E-2</v>
      </c>
      <c r="D37" s="92">
        <f>Table234[[#This Row],[Column3]]-Table234[[#This Row],[Column2]]</f>
        <v>0</v>
      </c>
      <c r="E37" s="9"/>
      <c r="F37" s="21" t="s">
        <v>148</v>
      </c>
      <c r="G37" s="166">
        <v>11.046550470000001</v>
      </c>
      <c r="H37" s="209">
        <v>11.04656106</v>
      </c>
      <c r="I37" s="93">
        <f>Table736[[#This Row],[Column3]]-Table736[[#This Row],[Column2]]</f>
        <v>1.058999999870025E-5</v>
      </c>
      <c r="J37" s="9"/>
    </row>
    <row r="38" spans="1:10" ht="14.5" x14ac:dyDescent="0.35">
      <c r="A38" s="21" t="s">
        <v>26</v>
      </c>
      <c r="B38" s="93">
        <v>7.8126102900000003</v>
      </c>
      <c r="C38" s="209">
        <v>7.8126102900000003</v>
      </c>
      <c r="D38" s="92">
        <f>Table234[[#This Row],[Column3]]-Table234[[#This Row],[Column2]]</f>
        <v>0</v>
      </c>
      <c r="E38" s="9"/>
      <c r="F38" s="21" t="s">
        <v>172</v>
      </c>
      <c r="G38" s="166">
        <v>44.6109753</v>
      </c>
      <c r="H38" s="209">
        <v>44.610984850000001</v>
      </c>
      <c r="I38" s="93">
        <f>Table736[[#This Row],[Column3]]-Table736[[#This Row],[Column2]]</f>
        <v>9.5500000014681063E-6</v>
      </c>
      <c r="J38" s="9"/>
    </row>
    <row r="39" spans="1:10" ht="14.5" x14ac:dyDescent="0.35">
      <c r="A39" s="21" t="s">
        <v>27</v>
      </c>
      <c r="B39" s="93">
        <v>8.0606799999999989E-3</v>
      </c>
      <c r="C39" s="209">
        <v>8.0606800000000006E-3</v>
      </c>
      <c r="D39" s="92">
        <f>Table234[[#This Row],[Column3]]-Table234[[#This Row],[Column2]]</f>
        <v>0</v>
      </c>
      <c r="E39" s="9"/>
      <c r="F39" s="21" t="s">
        <v>190</v>
      </c>
      <c r="G39" s="166">
        <v>1.1327444499999999</v>
      </c>
      <c r="H39" s="209">
        <v>1.1327532300000001</v>
      </c>
      <c r="I39" s="93">
        <f>Table736[[#This Row],[Column3]]-Table736[[#This Row],[Column2]]</f>
        <v>8.7800000001525547E-6</v>
      </c>
      <c r="J39" s="9"/>
    </row>
    <row r="40" spans="1:10" ht="14.5" x14ac:dyDescent="0.35">
      <c r="A40" s="21" t="s">
        <v>28</v>
      </c>
      <c r="B40" s="93">
        <v>8.709709999999999E-3</v>
      </c>
      <c r="C40" s="209">
        <v>8.709709999999999E-3</v>
      </c>
      <c r="D40" s="92">
        <f>Table234[[#This Row],[Column3]]-Table234[[#This Row],[Column2]]</f>
        <v>0</v>
      </c>
      <c r="E40" s="9"/>
      <c r="F40" s="21" t="s">
        <v>211</v>
      </c>
      <c r="G40" s="166">
        <v>108.72896851</v>
      </c>
      <c r="H40" s="209">
        <v>108.72896989</v>
      </c>
      <c r="I40" s="93">
        <f>Table736[[#This Row],[Column3]]-Table736[[#This Row],[Column2]]</f>
        <v>1.3800000004948743E-6</v>
      </c>
      <c r="J40" s="9"/>
    </row>
    <row r="41" spans="1:10" ht="14.5" x14ac:dyDescent="0.35">
      <c r="A41" s="21" t="s">
        <v>29</v>
      </c>
      <c r="B41" s="93">
        <v>0</v>
      </c>
      <c r="C41" s="209">
        <v>0</v>
      </c>
      <c r="D41" s="92">
        <f>Table234[[#This Row],[Column3]]-Table234[[#This Row],[Column2]]</f>
        <v>0</v>
      </c>
      <c r="E41" s="9"/>
      <c r="F41" s="21" t="s">
        <v>171</v>
      </c>
      <c r="G41" s="166">
        <v>32.144992559999999</v>
      </c>
      <c r="H41" s="209">
        <v>32.144993670000005</v>
      </c>
      <c r="I41" s="93">
        <f>Table736[[#This Row],[Column3]]-Table736[[#This Row],[Column2]]</f>
        <v>1.1100000065766835E-6</v>
      </c>
      <c r="J41" s="9"/>
    </row>
    <row r="42" spans="1:10" ht="14.5" x14ac:dyDescent="0.35">
      <c r="A42" s="21" t="s">
        <v>30</v>
      </c>
      <c r="B42" s="93">
        <v>0.24568976999999997</v>
      </c>
      <c r="C42" s="209">
        <v>0.24568977</v>
      </c>
      <c r="D42" s="92">
        <f>Table234[[#This Row],[Column3]]-Table234[[#This Row],[Column2]]</f>
        <v>0</v>
      </c>
      <c r="E42" s="9"/>
      <c r="F42" s="21" t="s">
        <v>130</v>
      </c>
      <c r="G42" s="166">
        <v>28.720028039999999</v>
      </c>
      <c r="H42" s="209">
        <v>28.720028620000001</v>
      </c>
      <c r="I42" s="93">
        <f>Table736[[#This Row],[Column3]]-Table736[[#This Row],[Column2]]</f>
        <v>5.8000000180413736E-7</v>
      </c>
      <c r="J42" s="9"/>
    </row>
    <row r="43" spans="1:10" ht="14.5" x14ac:dyDescent="0.35">
      <c r="A43" s="21" t="s">
        <v>31</v>
      </c>
      <c r="B43" s="93">
        <v>0</v>
      </c>
      <c r="C43" s="209">
        <v>0</v>
      </c>
      <c r="D43" s="92">
        <f>Table234[[#This Row],[Column3]]-Table234[[#This Row],[Column2]]</f>
        <v>0</v>
      </c>
      <c r="E43" s="9"/>
      <c r="F43" s="21" t="s">
        <v>202</v>
      </c>
      <c r="G43" s="166">
        <v>19.222382550000003</v>
      </c>
      <c r="H43" s="209">
        <v>19.222383000000001</v>
      </c>
      <c r="I43" s="93">
        <f>Table736[[#This Row],[Column3]]-Table736[[#This Row],[Column2]]</f>
        <v>4.4999999815331648E-7</v>
      </c>
      <c r="J43" s="9"/>
    </row>
    <row r="44" spans="1:10" ht="14.5" x14ac:dyDescent="0.35">
      <c r="A44" s="21" t="s">
        <v>32</v>
      </c>
      <c r="B44" s="93">
        <v>2.7124419999999996E-2</v>
      </c>
      <c r="C44" s="209">
        <v>2.712442E-2</v>
      </c>
      <c r="D44" s="92">
        <f>Table234[[#This Row],[Column3]]-Table234[[#This Row],[Column2]]</f>
        <v>0</v>
      </c>
      <c r="E44" s="9"/>
      <c r="F44" s="21" t="s">
        <v>0</v>
      </c>
      <c r="G44" s="166">
        <v>3.2815463899999999</v>
      </c>
      <c r="H44" s="209">
        <v>3.2815463899999999</v>
      </c>
      <c r="I44" s="93">
        <f>Table736[[#This Row],[Column3]]-Table736[[#This Row],[Column2]]</f>
        <v>0</v>
      </c>
      <c r="J44" s="9"/>
    </row>
    <row r="45" spans="1:10" ht="14.5" x14ac:dyDescent="0.35">
      <c r="A45" s="21" t="s">
        <v>34</v>
      </c>
      <c r="B45" s="93">
        <v>0</v>
      </c>
      <c r="C45" s="209">
        <v>0</v>
      </c>
      <c r="D45" s="92">
        <f>Table234[[#This Row],[Column3]]-Table234[[#This Row],[Column2]]</f>
        <v>0</v>
      </c>
      <c r="E45" s="9"/>
      <c r="F45" s="21" t="s">
        <v>1</v>
      </c>
      <c r="G45" s="166">
        <v>1.9315186200000001</v>
      </c>
      <c r="H45" s="209">
        <v>1.9315186200000001</v>
      </c>
      <c r="I45" s="93">
        <f>Table736[[#This Row],[Column3]]-Table736[[#This Row],[Column2]]</f>
        <v>0</v>
      </c>
      <c r="J45" s="9"/>
    </row>
    <row r="46" spans="1:10" ht="14.5" x14ac:dyDescent="0.35">
      <c r="A46" s="21" t="s">
        <v>35</v>
      </c>
      <c r="B46" s="93">
        <v>34.245833010000005</v>
      </c>
      <c r="C46" s="209">
        <v>34.245833009999998</v>
      </c>
      <c r="D46" s="92">
        <f>Table234[[#This Row],[Column3]]-Table234[[#This Row],[Column2]]</f>
        <v>0</v>
      </c>
      <c r="E46" s="9"/>
      <c r="F46" s="21" t="s">
        <v>2</v>
      </c>
      <c r="G46" s="166">
        <v>43.760956780000001</v>
      </c>
      <c r="H46" s="209">
        <v>43.760956780000001</v>
      </c>
      <c r="I46" s="93">
        <f>Table736[[#This Row],[Column3]]-Table736[[#This Row],[Column2]]</f>
        <v>0</v>
      </c>
      <c r="J46" s="9"/>
    </row>
    <row r="47" spans="1:10" ht="14.5" x14ac:dyDescent="0.35">
      <c r="A47" s="21" t="s">
        <v>36</v>
      </c>
      <c r="B47" s="93">
        <v>0.14920672999999998</v>
      </c>
      <c r="C47" s="209">
        <v>0.14920673000000001</v>
      </c>
      <c r="D47" s="92">
        <f>Table234[[#This Row],[Column3]]-Table234[[#This Row],[Column2]]</f>
        <v>0</v>
      </c>
      <c r="E47" s="9"/>
      <c r="F47" s="21" t="s">
        <v>3</v>
      </c>
      <c r="G47" s="166">
        <v>0.12856344</v>
      </c>
      <c r="H47" s="209">
        <v>0.12856344</v>
      </c>
      <c r="I47" s="93">
        <f>Table736[[#This Row],[Column3]]-Table736[[#This Row],[Column2]]</f>
        <v>0</v>
      </c>
      <c r="J47" s="9"/>
    </row>
    <row r="48" spans="1:10" ht="14.5" x14ac:dyDescent="0.35">
      <c r="A48" s="21" t="s">
        <v>37</v>
      </c>
      <c r="B48" s="93">
        <v>64.981869560000007</v>
      </c>
      <c r="C48" s="209">
        <v>64.981869560000007</v>
      </c>
      <c r="D48" s="92">
        <f>Table234[[#This Row],[Column3]]-Table234[[#This Row],[Column2]]</f>
        <v>0</v>
      </c>
      <c r="E48" s="9"/>
      <c r="F48" s="21" t="s">
        <v>4</v>
      </c>
      <c r="G48" s="166">
        <v>12.53818291</v>
      </c>
      <c r="H48" s="209">
        <v>12.53818291</v>
      </c>
      <c r="I48" s="93">
        <f>Table736[[#This Row],[Column3]]-Table736[[#This Row],[Column2]]</f>
        <v>0</v>
      </c>
      <c r="J48" s="9"/>
    </row>
    <row r="49" spans="1:10" ht="14.5" x14ac:dyDescent="0.35">
      <c r="A49" s="21" t="s">
        <v>38</v>
      </c>
      <c r="B49" s="93">
        <v>0</v>
      </c>
      <c r="C49" s="209">
        <v>0</v>
      </c>
      <c r="D49" s="92">
        <f>Table234[[#This Row],[Column3]]-Table234[[#This Row],[Column2]]</f>
        <v>0</v>
      </c>
      <c r="E49" s="9"/>
      <c r="F49" s="21" t="s">
        <v>5</v>
      </c>
      <c r="G49" s="166">
        <v>51.167830240000001</v>
      </c>
      <c r="H49" s="209">
        <v>51.167830240000001</v>
      </c>
      <c r="I49" s="93">
        <f>Table736[[#This Row],[Column3]]-Table736[[#This Row],[Column2]]</f>
        <v>0</v>
      </c>
      <c r="J49" s="9"/>
    </row>
    <row r="50" spans="1:10" ht="14.5" x14ac:dyDescent="0.35">
      <c r="A50" s="21" t="s">
        <v>39</v>
      </c>
      <c r="B50" s="93">
        <v>4.6012188499999995</v>
      </c>
      <c r="C50" s="209">
        <v>4.6012188499999995</v>
      </c>
      <c r="D50" s="92">
        <f>Table234[[#This Row],[Column3]]-Table234[[#This Row],[Column2]]</f>
        <v>0</v>
      </c>
      <c r="E50" s="9"/>
      <c r="F50" s="21" t="s">
        <v>6</v>
      </c>
      <c r="G50" s="166">
        <v>4.4019080800000001</v>
      </c>
      <c r="H50" s="209">
        <v>4.4019080800000001</v>
      </c>
      <c r="I50" s="93">
        <f>Table736[[#This Row],[Column3]]-Table736[[#This Row],[Column2]]</f>
        <v>0</v>
      </c>
      <c r="J50" s="9"/>
    </row>
    <row r="51" spans="1:10" ht="14.5" x14ac:dyDescent="0.35">
      <c r="A51" s="21" t="s">
        <v>40</v>
      </c>
      <c r="B51" s="93">
        <v>0.53199265000000007</v>
      </c>
      <c r="C51" s="209">
        <v>0.53199265000000007</v>
      </c>
      <c r="D51" s="92">
        <f>Table234[[#This Row],[Column3]]-Table234[[#This Row],[Column2]]</f>
        <v>0</v>
      </c>
      <c r="E51" s="9"/>
      <c r="F51" s="21" t="s">
        <v>7</v>
      </c>
      <c r="G51" s="166">
        <v>22.4910143</v>
      </c>
      <c r="H51" s="209">
        <v>22.4910143</v>
      </c>
      <c r="I51" s="93">
        <f>Table736[[#This Row],[Column3]]-Table736[[#This Row],[Column2]]</f>
        <v>0</v>
      </c>
      <c r="J51" s="9"/>
    </row>
    <row r="52" spans="1:10" ht="14.5" x14ac:dyDescent="0.35">
      <c r="A52" s="21" t="s">
        <v>41</v>
      </c>
      <c r="B52" s="93">
        <v>2.0081699999999998</v>
      </c>
      <c r="C52" s="209">
        <v>2.0081699999999998</v>
      </c>
      <c r="D52" s="92">
        <f>Table234[[#This Row],[Column3]]-Table234[[#This Row],[Column2]]</f>
        <v>0</v>
      </c>
      <c r="E52" s="9"/>
      <c r="F52" s="21" t="s">
        <v>8</v>
      </c>
      <c r="G52" s="166">
        <v>3.0686889999999998E-2</v>
      </c>
      <c r="H52" s="209">
        <v>3.0686889999999998E-2</v>
      </c>
      <c r="I52" s="93">
        <f>Table736[[#This Row],[Column3]]-Table736[[#This Row],[Column2]]</f>
        <v>0</v>
      </c>
      <c r="J52" s="9"/>
    </row>
    <row r="53" spans="1:10" ht="14.5" x14ac:dyDescent="0.35">
      <c r="A53" s="21" t="s">
        <v>42</v>
      </c>
      <c r="B53" s="93">
        <v>1.0764500000000001E-3</v>
      </c>
      <c r="C53" s="209">
        <v>1.0764500000000001E-3</v>
      </c>
      <c r="D53" s="92">
        <f>Table234[[#This Row],[Column3]]-Table234[[#This Row],[Column2]]</f>
        <v>0</v>
      </c>
      <c r="E53" s="9"/>
      <c r="F53" s="21" t="s">
        <v>9</v>
      </c>
      <c r="G53" s="166">
        <v>28.07586195</v>
      </c>
      <c r="H53" s="209">
        <v>28.07586195</v>
      </c>
      <c r="I53" s="93">
        <f>Table736[[#This Row],[Column3]]-Table736[[#This Row],[Column2]]</f>
        <v>0</v>
      </c>
      <c r="J53" s="9"/>
    </row>
    <row r="54" spans="1:10" ht="14.5" x14ac:dyDescent="0.35">
      <c r="A54" s="21" t="s">
        <v>43</v>
      </c>
      <c r="B54" s="93">
        <v>0</v>
      </c>
      <c r="C54" s="209">
        <v>0</v>
      </c>
      <c r="D54" s="92">
        <f>Table234[[#This Row],[Column3]]-Table234[[#This Row],[Column2]]</f>
        <v>0</v>
      </c>
      <c r="E54" s="9"/>
      <c r="F54" s="21" t="s">
        <v>10</v>
      </c>
      <c r="G54" s="166">
        <v>0.81029241000000007</v>
      </c>
      <c r="H54" s="209">
        <v>0.81029241000000007</v>
      </c>
      <c r="I54" s="93">
        <f>Table736[[#This Row],[Column3]]-Table736[[#This Row],[Column2]]</f>
        <v>0</v>
      </c>
      <c r="J54" s="9"/>
    </row>
    <row r="55" spans="1:10" ht="14.5" x14ac:dyDescent="0.35">
      <c r="A55" s="21" t="s">
        <v>44</v>
      </c>
      <c r="B55" s="93">
        <v>5.5902E-3</v>
      </c>
      <c r="C55" s="209">
        <v>5.5902E-3</v>
      </c>
      <c r="D55" s="92">
        <f>Table234[[#This Row],[Column3]]-Table234[[#This Row],[Column2]]</f>
        <v>0</v>
      </c>
      <c r="E55" s="9"/>
      <c r="F55" s="21" t="s">
        <v>11</v>
      </c>
      <c r="G55" s="166">
        <v>6.9592394400000002</v>
      </c>
      <c r="H55" s="209">
        <v>6.9592394400000002</v>
      </c>
      <c r="I55" s="93">
        <f>Table736[[#This Row],[Column3]]-Table736[[#This Row],[Column2]]</f>
        <v>0</v>
      </c>
      <c r="J55" s="9"/>
    </row>
    <row r="56" spans="1:10" ht="14.5" x14ac:dyDescent="0.35">
      <c r="A56" s="21" t="s">
        <v>45</v>
      </c>
      <c r="B56" s="93">
        <v>2.4960799999999999E-3</v>
      </c>
      <c r="C56" s="209">
        <v>2.4960799999999999E-3</v>
      </c>
      <c r="D56" s="92">
        <f>Table234[[#This Row],[Column3]]-Table234[[#This Row],[Column2]]</f>
        <v>0</v>
      </c>
      <c r="E56" s="9"/>
      <c r="F56" s="21" t="s">
        <v>12</v>
      </c>
      <c r="G56" s="166">
        <v>18.428343179999999</v>
      </c>
      <c r="H56" s="209">
        <v>18.428343179999999</v>
      </c>
      <c r="I56" s="93">
        <f>Table736[[#This Row],[Column3]]-Table736[[#This Row],[Column2]]</f>
        <v>0</v>
      </c>
      <c r="J56" s="9"/>
    </row>
    <row r="57" spans="1:10" ht="14.5" x14ac:dyDescent="0.35">
      <c r="A57" s="21" t="s">
        <v>46</v>
      </c>
      <c r="B57" s="93">
        <v>0</v>
      </c>
      <c r="C57" s="209">
        <v>0</v>
      </c>
      <c r="D57" s="92">
        <f>Table234[[#This Row],[Column3]]-Table234[[#This Row],[Column2]]</f>
        <v>0</v>
      </c>
      <c r="E57" s="9"/>
      <c r="F57" s="21" t="s">
        <v>14</v>
      </c>
      <c r="G57" s="166">
        <v>21.905912579999999</v>
      </c>
      <c r="H57" s="209">
        <v>21.905912579999999</v>
      </c>
      <c r="I57" s="93">
        <f>Table736[[#This Row],[Column3]]-Table736[[#This Row],[Column2]]</f>
        <v>0</v>
      </c>
      <c r="J57" s="9"/>
    </row>
    <row r="58" spans="1:10" ht="14.5" x14ac:dyDescent="0.35">
      <c r="A58" s="21" t="s">
        <v>48</v>
      </c>
      <c r="B58" s="93">
        <v>0.15752986999999999</v>
      </c>
      <c r="C58" s="209">
        <v>0.15752986999999999</v>
      </c>
      <c r="D58" s="92">
        <f>Table234[[#This Row],[Column3]]-Table234[[#This Row],[Column2]]</f>
        <v>0</v>
      </c>
      <c r="E58" s="9"/>
      <c r="F58" s="21" t="s">
        <v>15</v>
      </c>
      <c r="G58" s="166">
        <v>0</v>
      </c>
      <c r="H58" s="209">
        <v>0</v>
      </c>
      <c r="I58" s="93">
        <f>Table736[[#This Row],[Column3]]-Table736[[#This Row],[Column2]]</f>
        <v>0</v>
      </c>
      <c r="J58" s="9"/>
    </row>
    <row r="59" spans="1:10" ht="14.5" x14ac:dyDescent="0.35">
      <c r="A59" s="21" t="s">
        <v>49</v>
      </c>
      <c r="B59" s="93">
        <v>2.2929671699999998</v>
      </c>
      <c r="C59" s="209">
        <v>2.2929671699999998</v>
      </c>
      <c r="D59" s="92">
        <f>Table234[[#This Row],[Column3]]-Table234[[#This Row],[Column2]]</f>
        <v>0</v>
      </c>
      <c r="E59" s="9"/>
      <c r="F59" s="21" t="s">
        <v>16</v>
      </c>
      <c r="G59" s="166">
        <v>126.31142127</v>
      </c>
      <c r="H59" s="209">
        <v>126.31142127</v>
      </c>
      <c r="I59" s="93">
        <f>Table736[[#This Row],[Column3]]-Table736[[#This Row],[Column2]]</f>
        <v>0</v>
      </c>
      <c r="J59" s="9"/>
    </row>
    <row r="60" spans="1:10" ht="14.5" x14ac:dyDescent="0.35">
      <c r="A60" s="21" t="s">
        <v>50</v>
      </c>
      <c r="B60" s="93">
        <v>2.9082673599999995</v>
      </c>
      <c r="C60" s="209">
        <v>2.90826736</v>
      </c>
      <c r="D60" s="92">
        <f>Table234[[#This Row],[Column3]]-Table234[[#This Row],[Column2]]</f>
        <v>0</v>
      </c>
      <c r="E60" s="9"/>
      <c r="F60" s="21" t="s">
        <v>17</v>
      </c>
      <c r="G60" s="166">
        <v>2.4010646499999999</v>
      </c>
      <c r="H60" s="209">
        <v>2.4010646499999999</v>
      </c>
      <c r="I60" s="93">
        <f>Table736[[#This Row],[Column3]]-Table736[[#This Row],[Column2]]</f>
        <v>0</v>
      </c>
      <c r="J60" s="9"/>
    </row>
    <row r="61" spans="1:10" ht="14.5" x14ac:dyDescent="0.35">
      <c r="A61" s="21" t="s">
        <v>51</v>
      </c>
      <c r="B61" s="93">
        <v>1.3825456</v>
      </c>
      <c r="C61" s="209">
        <v>1.3825456</v>
      </c>
      <c r="D61" s="92">
        <f>Table234[[#This Row],[Column3]]-Table234[[#This Row],[Column2]]</f>
        <v>0</v>
      </c>
      <c r="E61" s="9"/>
      <c r="F61" s="21" t="s">
        <v>18</v>
      </c>
      <c r="G61" s="166">
        <v>0.94020892</v>
      </c>
      <c r="H61" s="209">
        <v>0.94020892</v>
      </c>
      <c r="I61" s="93">
        <f>Table736[[#This Row],[Column3]]-Table736[[#This Row],[Column2]]</f>
        <v>0</v>
      </c>
      <c r="J61" s="9"/>
    </row>
    <row r="62" spans="1:10" ht="14.5" x14ac:dyDescent="0.35">
      <c r="A62" s="21" t="s">
        <v>52</v>
      </c>
      <c r="B62" s="93">
        <v>0</v>
      </c>
      <c r="C62" s="209">
        <v>0</v>
      </c>
      <c r="D62" s="92">
        <f>Table234[[#This Row],[Column3]]-Table234[[#This Row],[Column2]]</f>
        <v>0</v>
      </c>
      <c r="E62" s="9"/>
      <c r="F62" s="21" t="s">
        <v>19</v>
      </c>
      <c r="G62" s="166">
        <v>1.8001642099999999</v>
      </c>
      <c r="H62" s="209">
        <v>1.8001642099999999</v>
      </c>
      <c r="I62" s="93">
        <f>Table736[[#This Row],[Column3]]-Table736[[#This Row],[Column2]]</f>
        <v>0</v>
      </c>
      <c r="J62" s="9"/>
    </row>
    <row r="63" spans="1:10" ht="14.5" x14ac:dyDescent="0.35">
      <c r="A63" s="21" t="s">
        <v>53</v>
      </c>
      <c r="B63" s="93">
        <v>0</v>
      </c>
      <c r="C63" s="209">
        <v>0</v>
      </c>
      <c r="D63" s="92">
        <f>Table234[[#This Row],[Column3]]-Table234[[#This Row],[Column2]]</f>
        <v>0</v>
      </c>
      <c r="E63" s="9"/>
      <c r="F63" s="21" t="s">
        <v>20</v>
      </c>
      <c r="G63" s="166">
        <v>132.86774272</v>
      </c>
      <c r="H63" s="209">
        <v>132.86774272</v>
      </c>
      <c r="I63" s="93">
        <f>Table736[[#This Row],[Column3]]-Table736[[#This Row],[Column2]]</f>
        <v>0</v>
      </c>
      <c r="J63" s="9"/>
    </row>
    <row r="64" spans="1:10" ht="14.5" x14ac:dyDescent="0.35">
      <c r="A64" s="21" t="s">
        <v>54</v>
      </c>
      <c r="B64" s="93">
        <v>0</v>
      </c>
      <c r="C64" s="209">
        <v>0</v>
      </c>
      <c r="D64" s="92">
        <f>Table234[[#This Row],[Column3]]-Table234[[#This Row],[Column2]]</f>
        <v>0</v>
      </c>
      <c r="E64" s="9"/>
      <c r="F64" s="21" t="s">
        <v>21</v>
      </c>
      <c r="G64" s="166">
        <v>37.982749869999999</v>
      </c>
      <c r="H64" s="209">
        <v>37.982749869999999</v>
      </c>
      <c r="I64" s="93">
        <f>Table736[[#This Row],[Column3]]-Table736[[#This Row],[Column2]]</f>
        <v>0</v>
      </c>
      <c r="J64" s="9"/>
    </row>
    <row r="65" spans="1:10" ht="14.5" x14ac:dyDescent="0.35">
      <c r="A65" s="21" t="s">
        <v>55</v>
      </c>
      <c r="B65" s="93">
        <v>0</v>
      </c>
      <c r="C65" s="209">
        <v>0</v>
      </c>
      <c r="D65" s="92">
        <f>Table234[[#This Row],[Column3]]-Table234[[#This Row],[Column2]]</f>
        <v>0</v>
      </c>
      <c r="E65" s="9"/>
      <c r="F65" s="21" t="s">
        <v>22</v>
      </c>
      <c r="G65" s="166">
        <v>31.74330316</v>
      </c>
      <c r="H65" s="209">
        <v>31.74330316</v>
      </c>
      <c r="I65" s="93">
        <f>Table736[[#This Row],[Column3]]-Table736[[#This Row],[Column2]]</f>
        <v>0</v>
      </c>
      <c r="J65" s="9"/>
    </row>
    <row r="66" spans="1:10" ht="14.5" x14ac:dyDescent="0.35">
      <c r="A66" s="21" t="s">
        <v>56</v>
      </c>
      <c r="B66" s="93">
        <v>0</v>
      </c>
      <c r="C66" s="209">
        <v>0</v>
      </c>
      <c r="D66" s="92">
        <f>Table234[[#This Row],[Column3]]-Table234[[#This Row],[Column2]]</f>
        <v>0</v>
      </c>
      <c r="E66" s="9"/>
      <c r="F66" s="21" t="s">
        <v>23</v>
      </c>
      <c r="G66" s="166">
        <v>30.671331329999997</v>
      </c>
      <c r="H66" s="209">
        <v>30.671331329999997</v>
      </c>
      <c r="I66" s="93">
        <f>Table736[[#This Row],[Column3]]-Table736[[#This Row],[Column2]]</f>
        <v>0</v>
      </c>
      <c r="J66" s="9"/>
    </row>
    <row r="67" spans="1:10" ht="14.5" x14ac:dyDescent="0.35">
      <c r="A67" s="21" t="s">
        <v>57</v>
      </c>
      <c r="B67" s="93">
        <v>0</v>
      </c>
      <c r="C67" s="209">
        <v>0</v>
      </c>
      <c r="D67" s="92">
        <f>Table234[[#This Row],[Column3]]-Table234[[#This Row],[Column2]]</f>
        <v>0</v>
      </c>
      <c r="E67" s="9"/>
      <c r="F67" s="21" t="s">
        <v>24</v>
      </c>
      <c r="G67" s="166">
        <v>12.125773220000001</v>
      </c>
      <c r="H67" s="209">
        <v>12.125773220000001</v>
      </c>
      <c r="I67" s="93">
        <f>Table736[[#This Row],[Column3]]-Table736[[#This Row],[Column2]]</f>
        <v>0</v>
      </c>
      <c r="J67" s="9"/>
    </row>
    <row r="68" spans="1:10" ht="14.5" x14ac:dyDescent="0.35">
      <c r="A68" s="21" t="s">
        <v>58</v>
      </c>
      <c r="B68" s="93">
        <v>1E-4</v>
      </c>
      <c r="C68" s="209">
        <v>1E-4</v>
      </c>
      <c r="D68" s="92">
        <f>Table234[[#This Row],[Column3]]-Table234[[#This Row],[Column2]]</f>
        <v>0</v>
      </c>
      <c r="E68" s="9"/>
      <c r="F68" s="21" t="s">
        <v>25</v>
      </c>
      <c r="G68" s="166">
        <v>30.302713899999997</v>
      </c>
      <c r="H68" s="209">
        <v>30.302713899999997</v>
      </c>
      <c r="I68" s="93">
        <f>Table736[[#This Row],[Column3]]-Table736[[#This Row],[Column2]]</f>
        <v>0</v>
      </c>
      <c r="J68" s="9"/>
    </row>
    <row r="69" spans="1:10" ht="14.5" x14ac:dyDescent="0.35">
      <c r="A69" s="21" t="s">
        <v>59</v>
      </c>
      <c r="B69" s="93">
        <v>4.1262579999999993E-2</v>
      </c>
      <c r="C69" s="209">
        <v>4.126258E-2</v>
      </c>
      <c r="D69" s="92">
        <f>Table234[[#This Row],[Column3]]-Table234[[#This Row],[Column2]]</f>
        <v>0</v>
      </c>
      <c r="E69" s="9"/>
      <c r="F69" s="21" t="s">
        <v>26</v>
      </c>
      <c r="G69" s="166">
        <v>174.78802288</v>
      </c>
      <c r="H69" s="209">
        <v>174.78802288</v>
      </c>
      <c r="I69" s="93">
        <f>Table736[[#This Row],[Column3]]-Table736[[#This Row],[Column2]]</f>
        <v>0</v>
      </c>
      <c r="J69" s="9"/>
    </row>
    <row r="70" spans="1:10" ht="14.5" x14ac:dyDescent="0.35">
      <c r="A70" s="21" t="s">
        <v>60</v>
      </c>
      <c r="B70" s="93">
        <v>2.5962046000000001</v>
      </c>
      <c r="C70" s="209">
        <v>2.5962046000000001</v>
      </c>
      <c r="D70" s="92">
        <f>Table234[[#This Row],[Column3]]-Table234[[#This Row],[Column2]]</f>
        <v>0</v>
      </c>
      <c r="E70" s="9"/>
      <c r="F70" s="21" t="s">
        <v>27</v>
      </c>
      <c r="G70" s="166">
        <v>22.482645269999999</v>
      </c>
      <c r="H70" s="209">
        <v>22.482645269999999</v>
      </c>
      <c r="I70" s="93">
        <f>Table736[[#This Row],[Column3]]-Table736[[#This Row],[Column2]]</f>
        <v>0</v>
      </c>
      <c r="J70" s="9"/>
    </row>
    <row r="71" spans="1:10" ht="14.5" x14ac:dyDescent="0.35">
      <c r="A71" s="21" t="s">
        <v>61</v>
      </c>
      <c r="B71" s="93">
        <v>23.729861620000001</v>
      </c>
      <c r="C71" s="209">
        <v>23.729861620000001</v>
      </c>
      <c r="D71" s="92">
        <f>Table234[[#This Row],[Column3]]-Table234[[#This Row],[Column2]]</f>
        <v>0</v>
      </c>
      <c r="E71" s="9"/>
      <c r="F71" s="21" t="s">
        <v>28</v>
      </c>
      <c r="G71" s="166">
        <v>10.99221475</v>
      </c>
      <c r="H71" s="209">
        <v>10.99221475</v>
      </c>
      <c r="I71" s="93">
        <f>Table736[[#This Row],[Column3]]-Table736[[#This Row],[Column2]]</f>
        <v>0</v>
      </c>
      <c r="J71" s="9"/>
    </row>
    <row r="72" spans="1:10" ht="14.5" x14ac:dyDescent="0.35">
      <c r="A72" s="21" t="s">
        <v>62</v>
      </c>
      <c r="B72" s="93">
        <v>13.76473107</v>
      </c>
      <c r="C72" s="209">
        <v>13.76473107</v>
      </c>
      <c r="D72" s="92">
        <f>Table234[[#This Row],[Column3]]-Table234[[#This Row],[Column2]]</f>
        <v>0</v>
      </c>
      <c r="E72" s="9"/>
      <c r="F72" s="21" t="s">
        <v>29</v>
      </c>
      <c r="G72" s="166">
        <v>0.22354646</v>
      </c>
      <c r="H72" s="209">
        <v>0.22354646</v>
      </c>
      <c r="I72" s="93">
        <f>Table736[[#This Row],[Column3]]-Table736[[#This Row],[Column2]]</f>
        <v>0</v>
      </c>
      <c r="J72" s="9"/>
    </row>
    <row r="73" spans="1:10" ht="14.5" x14ac:dyDescent="0.35">
      <c r="A73" s="21" t="s">
        <v>63</v>
      </c>
      <c r="B73" s="93">
        <v>2.7855700000000002E-3</v>
      </c>
      <c r="C73" s="209">
        <v>2.7855700000000002E-3</v>
      </c>
      <c r="D73" s="92">
        <f>Table234[[#This Row],[Column3]]-Table234[[#This Row],[Column2]]</f>
        <v>0</v>
      </c>
      <c r="E73" s="9"/>
      <c r="F73" s="21" t="s">
        <v>31</v>
      </c>
      <c r="G73" s="166">
        <v>4.20014881</v>
      </c>
      <c r="H73" s="209">
        <v>4.20014881</v>
      </c>
      <c r="I73" s="93">
        <f>Table736[[#This Row],[Column3]]-Table736[[#This Row],[Column2]]</f>
        <v>0</v>
      </c>
      <c r="J73" s="9"/>
    </row>
    <row r="74" spans="1:10" ht="14.5" x14ac:dyDescent="0.35">
      <c r="A74" s="21" t="s">
        <v>64</v>
      </c>
      <c r="B74" s="93">
        <v>66.419964939999986</v>
      </c>
      <c r="C74" s="209">
        <v>66.41996494</v>
      </c>
      <c r="D74" s="92">
        <f>Table234[[#This Row],[Column3]]-Table234[[#This Row],[Column2]]</f>
        <v>0</v>
      </c>
      <c r="E74" s="9"/>
      <c r="F74" s="21" t="s">
        <v>32</v>
      </c>
      <c r="G74" s="166">
        <v>17.757811190000002</v>
      </c>
      <c r="H74" s="209">
        <v>17.757811190000002</v>
      </c>
      <c r="I74" s="93">
        <f>Table736[[#This Row],[Column3]]-Table736[[#This Row],[Column2]]</f>
        <v>0</v>
      </c>
      <c r="J74" s="9"/>
    </row>
    <row r="75" spans="1:10" ht="14.5" x14ac:dyDescent="0.35">
      <c r="A75" s="21" t="s">
        <v>65</v>
      </c>
      <c r="B75" s="93">
        <v>0</v>
      </c>
      <c r="C75" s="209">
        <v>0</v>
      </c>
      <c r="D75" s="92">
        <f>Table234[[#This Row],[Column3]]-Table234[[#This Row],[Column2]]</f>
        <v>0</v>
      </c>
      <c r="E75" s="9"/>
      <c r="F75" s="21" t="s">
        <v>33</v>
      </c>
      <c r="G75" s="166">
        <v>101.29159623999999</v>
      </c>
      <c r="H75" s="209">
        <v>101.29159623999999</v>
      </c>
      <c r="I75" s="93">
        <f>Table736[[#This Row],[Column3]]-Table736[[#This Row],[Column2]]</f>
        <v>0</v>
      </c>
      <c r="J75" s="9"/>
    </row>
    <row r="76" spans="1:10" ht="14.5" x14ac:dyDescent="0.35">
      <c r="A76" s="21" t="s">
        <v>66</v>
      </c>
      <c r="B76" s="93">
        <v>15.43451842</v>
      </c>
      <c r="C76" s="209">
        <v>15.43451842</v>
      </c>
      <c r="D76" s="92">
        <f>Table234[[#This Row],[Column3]]-Table234[[#This Row],[Column2]]</f>
        <v>0</v>
      </c>
      <c r="E76" s="9"/>
      <c r="F76" s="21" t="s">
        <v>34</v>
      </c>
      <c r="G76" s="166">
        <v>12.24381984</v>
      </c>
      <c r="H76" s="209">
        <v>12.24381984</v>
      </c>
      <c r="I76" s="93">
        <f>Table736[[#This Row],[Column3]]-Table736[[#This Row],[Column2]]</f>
        <v>0</v>
      </c>
      <c r="J76" s="9"/>
    </row>
    <row r="77" spans="1:10" ht="14.5" x14ac:dyDescent="0.35">
      <c r="A77" s="21" t="s">
        <v>68</v>
      </c>
      <c r="B77" s="93">
        <v>172.18868147999999</v>
      </c>
      <c r="C77" s="209">
        <v>172.18868147999999</v>
      </c>
      <c r="D77" s="92">
        <f>Table234[[#This Row],[Column3]]-Table234[[#This Row],[Column2]]</f>
        <v>0</v>
      </c>
      <c r="E77" s="9"/>
      <c r="F77" s="21" t="s">
        <v>36</v>
      </c>
      <c r="G77" s="166">
        <v>61.924455700000003</v>
      </c>
      <c r="H77" s="209">
        <v>61.924455700000003</v>
      </c>
      <c r="I77" s="93">
        <f>Table736[[#This Row],[Column3]]-Table736[[#This Row],[Column2]]</f>
        <v>0</v>
      </c>
      <c r="J77" s="9"/>
    </row>
    <row r="78" spans="1:10" ht="14.5" x14ac:dyDescent="0.35">
      <c r="A78" s="21" t="s">
        <v>69</v>
      </c>
      <c r="B78" s="93">
        <v>0</v>
      </c>
      <c r="C78" s="209">
        <v>0</v>
      </c>
      <c r="D78" s="92">
        <f>Table234[[#This Row],[Column3]]-Table234[[#This Row],[Column2]]</f>
        <v>0</v>
      </c>
      <c r="E78" s="9"/>
      <c r="F78" s="21" t="s">
        <v>37</v>
      </c>
      <c r="G78" s="166">
        <v>209.44128723</v>
      </c>
      <c r="H78" s="209">
        <v>209.44128723</v>
      </c>
      <c r="I78" s="93">
        <f>Table736[[#This Row],[Column3]]-Table736[[#This Row],[Column2]]</f>
        <v>0</v>
      </c>
      <c r="J78" s="9"/>
    </row>
    <row r="79" spans="1:10" ht="14.5" x14ac:dyDescent="0.35">
      <c r="A79" s="21" t="s">
        <v>70</v>
      </c>
      <c r="B79" s="93">
        <v>3787.5106853899997</v>
      </c>
      <c r="C79" s="209">
        <v>3787.5106853899997</v>
      </c>
      <c r="D79" s="92">
        <f>Table234[[#This Row],[Column3]]-Table234[[#This Row],[Column2]]</f>
        <v>0</v>
      </c>
      <c r="E79" s="9"/>
      <c r="F79" s="21" t="s">
        <v>38</v>
      </c>
      <c r="G79" s="166">
        <v>0</v>
      </c>
      <c r="H79" s="209">
        <v>0</v>
      </c>
      <c r="I79" s="93">
        <f>Table736[[#This Row],[Column3]]-Table736[[#This Row],[Column2]]</f>
        <v>0</v>
      </c>
      <c r="J79" s="9"/>
    </row>
    <row r="80" spans="1:10" ht="14.5" x14ac:dyDescent="0.35">
      <c r="A80" s="21" t="s">
        <v>71</v>
      </c>
      <c r="B80" s="93">
        <v>367.00382543999996</v>
      </c>
      <c r="C80" s="209">
        <v>367.00382544000001</v>
      </c>
      <c r="D80" s="92">
        <f>Table234[[#This Row],[Column3]]-Table234[[#This Row],[Column2]]</f>
        <v>0</v>
      </c>
      <c r="E80" s="9"/>
      <c r="F80" s="21" t="s">
        <v>39</v>
      </c>
      <c r="G80" s="166">
        <v>28.155763820000001</v>
      </c>
      <c r="H80" s="209">
        <v>28.155763820000001</v>
      </c>
      <c r="I80" s="93">
        <f>Table736[[#This Row],[Column3]]-Table736[[#This Row],[Column2]]</f>
        <v>0</v>
      </c>
      <c r="J80" s="9"/>
    </row>
    <row r="81" spans="1:10" ht="14.5" x14ac:dyDescent="0.35">
      <c r="A81" s="21" t="s">
        <v>72</v>
      </c>
      <c r="B81" s="93">
        <v>22.84630082</v>
      </c>
      <c r="C81" s="209">
        <v>22.84630082</v>
      </c>
      <c r="D81" s="92">
        <f>Table234[[#This Row],[Column3]]-Table234[[#This Row],[Column2]]</f>
        <v>0</v>
      </c>
      <c r="E81" s="9"/>
      <c r="F81" s="21" t="s">
        <v>40</v>
      </c>
      <c r="G81" s="166">
        <v>1.22261007</v>
      </c>
      <c r="H81" s="209">
        <v>1.22261007</v>
      </c>
      <c r="I81" s="93">
        <f>Table736[[#This Row],[Column3]]-Table736[[#This Row],[Column2]]</f>
        <v>0</v>
      </c>
      <c r="J81" s="9"/>
    </row>
    <row r="82" spans="1:10" ht="14.5" x14ac:dyDescent="0.35">
      <c r="A82" s="21" t="s">
        <v>73</v>
      </c>
      <c r="B82" s="93">
        <v>1.4499999999999999E-3</v>
      </c>
      <c r="C82" s="209">
        <v>1.4499999999999999E-3</v>
      </c>
      <c r="D82" s="92">
        <f>Table234[[#This Row],[Column3]]-Table234[[#This Row],[Column2]]</f>
        <v>0</v>
      </c>
      <c r="E82" s="9"/>
      <c r="F82" s="21" t="s">
        <v>41</v>
      </c>
      <c r="G82" s="166">
        <v>0</v>
      </c>
      <c r="H82" s="209">
        <v>0</v>
      </c>
      <c r="I82" s="93">
        <f>Table736[[#This Row],[Column3]]-Table736[[#This Row],[Column2]]</f>
        <v>0</v>
      </c>
      <c r="J82" s="9"/>
    </row>
    <row r="83" spans="1:10" ht="14.5" x14ac:dyDescent="0.35">
      <c r="A83" s="21" t="s">
        <v>74</v>
      </c>
      <c r="B83" s="93">
        <v>1.50432086</v>
      </c>
      <c r="C83" s="209">
        <v>1.5043208600000002</v>
      </c>
      <c r="D83" s="92">
        <f>Table234[[#This Row],[Column3]]-Table234[[#This Row],[Column2]]</f>
        <v>0</v>
      </c>
      <c r="E83" s="9"/>
      <c r="F83" s="21" t="s">
        <v>42</v>
      </c>
      <c r="G83" s="166">
        <v>0.55370031999999991</v>
      </c>
      <c r="H83" s="209">
        <v>0.55370031999999991</v>
      </c>
      <c r="I83" s="93">
        <f>Table736[[#This Row],[Column3]]-Table736[[#This Row],[Column2]]</f>
        <v>0</v>
      </c>
      <c r="J83" s="9"/>
    </row>
    <row r="84" spans="1:10" ht="14.5" x14ac:dyDescent="0.35">
      <c r="A84" s="21" t="s">
        <v>75</v>
      </c>
      <c r="B84" s="93">
        <v>10.018422910000002</v>
      </c>
      <c r="C84" s="209">
        <v>10.01842291</v>
      </c>
      <c r="D84" s="92">
        <f>Table234[[#This Row],[Column3]]-Table234[[#This Row],[Column2]]</f>
        <v>0</v>
      </c>
      <c r="E84" s="9"/>
      <c r="F84" s="21" t="s">
        <v>43</v>
      </c>
      <c r="G84" s="166">
        <v>1.7428512300000001</v>
      </c>
      <c r="H84" s="209">
        <v>1.7428512300000001</v>
      </c>
      <c r="I84" s="93">
        <f>Table736[[#This Row],[Column3]]-Table736[[#This Row],[Column2]]</f>
        <v>0</v>
      </c>
      <c r="J84" s="9"/>
    </row>
    <row r="85" spans="1:10" ht="14.5" x14ac:dyDescent="0.35">
      <c r="A85" s="21" t="s">
        <v>76</v>
      </c>
      <c r="B85" s="93">
        <v>0</v>
      </c>
      <c r="C85" s="209">
        <v>0</v>
      </c>
      <c r="D85" s="92">
        <f>Table234[[#This Row],[Column3]]-Table234[[#This Row],[Column2]]</f>
        <v>0</v>
      </c>
      <c r="E85" s="9"/>
      <c r="F85" s="21" t="s">
        <v>44</v>
      </c>
      <c r="G85" s="166">
        <v>0.19982489000000001</v>
      </c>
      <c r="H85" s="209">
        <v>0.19982489000000001</v>
      </c>
      <c r="I85" s="93">
        <f>Table736[[#This Row],[Column3]]-Table736[[#This Row],[Column2]]</f>
        <v>0</v>
      </c>
      <c r="J85" s="9"/>
    </row>
    <row r="86" spans="1:10" ht="14.5" x14ac:dyDescent="0.35">
      <c r="A86" s="21" t="s">
        <v>77</v>
      </c>
      <c r="B86" s="93">
        <v>17.383498149999998</v>
      </c>
      <c r="C86" s="209">
        <v>17.383498149999998</v>
      </c>
      <c r="D86" s="92">
        <f>Table234[[#This Row],[Column3]]-Table234[[#This Row],[Column2]]</f>
        <v>0</v>
      </c>
      <c r="E86" s="9"/>
      <c r="F86" s="21" t="s">
        <v>45</v>
      </c>
      <c r="G86" s="166">
        <v>0.10915557000000001</v>
      </c>
      <c r="H86" s="209">
        <v>0.10915557000000001</v>
      </c>
      <c r="I86" s="93">
        <f>Table736[[#This Row],[Column3]]-Table736[[#This Row],[Column2]]</f>
        <v>0</v>
      </c>
      <c r="J86" s="9"/>
    </row>
    <row r="87" spans="1:10" ht="14.5" x14ac:dyDescent="0.35">
      <c r="A87" s="21" t="s">
        <v>78</v>
      </c>
      <c r="B87" s="93">
        <v>0</v>
      </c>
      <c r="C87" s="209">
        <v>0</v>
      </c>
      <c r="D87" s="92">
        <f>Table234[[#This Row],[Column3]]-Table234[[#This Row],[Column2]]</f>
        <v>0</v>
      </c>
      <c r="E87" s="9"/>
      <c r="F87" s="21" t="s">
        <v>46</v>
      </c>
      <c r="G87" s="166">
        <v>2.8357999999999996E-4</v>
      </c>
      <c r="H87" s="209">
        <v>2.8357999999999996E-4</v>
      </c>
      <c r="I87" s="93">
        <f>Table736[[#This Row],[Column3]]-Table736[[#This Row],[Column2]]</f>
        <v>0</v>
      </c>
      <c r="J87" s="9"/>
    </row>
    <row r="88" spans="1:10" ht="14.5" x14ac:dyDescent="0.35">
      <c r="A88" s="21" t="s">
        <v>79</v>
      </c>
      <c r="B88" s="93">
        <v>0.16350300000000001</v>
      </c>
      <c r="C88" s="209">
        <v>0.16350300000000001</v>
      </c>
      <c r="D88" s="92">
        <f>Table234[[#This Row],[Column3]]-Table234[[#This Row],[Column2]]</f>
        <v>0</v>
      </c>
      <c r="E88" s="9"/>
      <c r="F88" s="21" t="s">
        <v>47</v>
      </c>
      <c r="G88" s="166">
        <v>0.26309609</v>
      </c>
      <c r="H88" s="209">
        <v>0.26309609</v>
      </c>
      <c r="I88" s="93">
        <f>Table736[[#This Row],[Column3]]-Table736[[#This Row],[Column2]]</f>
        <v>0</v>
      </c>
      <c r="J88" s="9"/>
    </row>
    <row r="89" spans="1:10" ht="14.5" x14ac:dyDescent="0.35">
      <c r="A89" s="21" t="s">
        <v>80</v>
      </c>
      <c r="B89" s="93">
        <v>597.07860146000007</v>
      </c>
      <c r="C89" s="209">
        <v>597.07860146000007</v>
      </c>
      <c r="D89" s="92">
        <f>Table234[[#This Row],[Column3]]-Table234[[#This Row],[Column2]]</f>
        <v>0</v>
      </c>
      <c r="E89" s="9"/>
      <c r="F89" s="21" t="s">
        <v>48</v>
      </c>
      <c r="G89" s="166">
        <v>0.11585059</v>
      </c>
      <c r="H89" s="209">
        <v>0.11585059</v>
      </c>
      <c r="I89" s="93">
        <f>Table736[[#This Row],[Column3]]-Table736[[#This Row],[Column2]]</f>
        <v>0</v>
      </c>
      <c r="J89" s="9"/>
    </row>
    <row r="90" spans="1:10" ht="14.5" x14ac:dyDescent="0.35">
      <c r="A90" s="21" t="s">
        <v>81</v>
      </c>
      <c r="B90" s="93">
        <v>0</v>
      </c>
      <c r="C90" s="209">
        <v>0</v>
      </c>
      <c r="D90" s="92">
        <f>Table234[[#This Row],[Column3]]-Table234[[#This Row],[Column2]]</f>
        <v>0</v>
      </c>
      <c r="E90" s="9"/>
      <c r="F90" s="21" t="s">
        <v>49</v>
      </c>
      <c r="G90" s="166">
        <v>14.286887220000001</v>
      </c>
      <c r="H90" s="209">
        <v>14.286887220000001</v>
      </c>
      <c r="I90" s="93">
        <f>Table736[[#This Row],[Column3]]-Table736[[#This Row],[Column2]]</f>
        <v>0</v>
      </c>
      <c r="J90" s="9"/>
    </row>
    <row r="91" spans="1:10" ht="14.5" x14ac:dyDescent="0.35">
      <c r="A91" s="21" t="s">
        <v>82</v>
      </c>
      <c r="B91" s="93">
        <v>0</v>
      </c>
      <c r="C91" s="209">
        <v>0</v>
      </c>
      <c r="D91" s="92">
        <f>Table234[[#This Row],[Column3]]-Table234[[#This Row],[Column2]]</f>
        <v>0</v>
      </c>
      <c r="E91" s="9"/>
      <c r="F91" s="21" t="s">
        <v>50</v>
      </c>
      <c r="G91" s="166">
        <v>14.218208000000001</v>
      </c>
      <c r="H91" s="209">
        <v>14.218208000000001</v>
      </c>
      <c r="I91" s="93">
        <f>Table736[[#This Row],[Column3]]-Table736[[#This Row],[Column2]]</f>
        <v>0</v>
      </c>
      <c r="J91" s="9"/>
    </row>
    <row r="92" spans="1:10" ht="14.5" x14ac:dyDescent="0.35">
      <c r="A92" s="21" t="s">
        <v>83</v>
      </c>
      <c r="B92" s="93">
        <v>0</v>
      </c>
      <c r="C92" s="209">
        <v>0</v>
      </c>
      <c r="D92" s="92">
        <f>Table234[[#This Row],[Column3]]-Table234[[#This Row],[Column2]]</f>
        <v>0</v>
      </c>
      <c r="E92" s="9"/>
      <c r="F92" s="21" t="s">
        <v>51</v>
      </c>
      <c r="G92" s="166">
        <v>0</v>
      </c>
      <c r="H92" s="209">
        <v>0</v>
      </c>
      <c r="I92" s="93">
        <f>Table736[[#This Row],[Column3]]-Table736[[#This Row],[Column2]]</f>
        <v>0</v>
      </c>
      <c r="J92" s="9"/>
    </row>
    <row r="93" spans="1:10" ht="14.5" x14ac:dyDescent="0.35">
      <c r="A93" s="21" t="s">
        <v>84</v>
      </c>
      <c r="B93" s="93">
        <v>0</v>
      </c>
      <c r="C93" s="209">
        <v>0</v>
      </c>
      <c r="D93" s="92">
        <f>Table234[[#This Row],[Column3]]-Table234[[#This Row],[Column2]]</f>
        <v>0</v>
      </c>
      <c r="E93" s="9"/>
      <c r="F93" s="21" t="s">
        <v>52</v>
      </c>
      <c r="G93" s="166">
        <v>0</v>
      </c>
      <c r="H93" s="209">
        <v>0</v>
      </c>
      <c r="I93" s="93">
        <f>Table736[[#This Row],[Column3]]-Table736[[#This Row],[Column2]]</f>
        <v>0</v>
      </c>
      <c r="J93" s="9"/>
    </row>
    <row r="94" spans="1:10" ht="14.5" x14ac:dyDescent="0.35">
      <c r="A94" s="21" t="s">
        <v>85</v>
      </c>
      <c r="B94" s="93">
        <v>0</v>
      </c>
      <c r="C94" s="209">
        <v>0</v>
      </c>
      <c r="D94" s="92">
        <f>Table234[[#This Row],[Column3]]-Table234[[#This Row],[Column2]]</f>
        <v>0</v>
      </c>
      <c r="E94" s="9"/>
      <c r="F94" s="21" t="s">
        <v>53</v>
      </c>
      <c r="G94" s="166">
        <v>0.22812383999999999</v>
      </c>
      <c r="H94" s="209">
        <v>0.22812383999999999</v>
      </c>
      <c r="I94" s="93">
        <f>Table736[[#This Row],[Column3]]-Table736[[#This Row],[Column2]]</f>
        <v>0</v>
      </c>
      <c r="J94" s="9"/>
    </row>
    <row r="95" spans="1:10" ht="14.5" x14ac:dyDescent="0.35">
      <c r="A95" s="21" t="s">
        <v>86</v>
      </c>
      <c r="B95" s="93">
        <v>0</v>
      </c>
      <c r="C95" s="209">
        <v>0</v>
      </c>
      <c r="D95" s="92">
        <f>Table234[[#This Row],[Column3]]-Table234[[#This Row],[Column2]]</f>
        <v>0</v>
      </c>
      <c r="E95" s="9"/>
      <c r="F95" s="21" t="s">
        <v>54</v>
      </c>
      <c r="G95" s="166">
        <v>0</v>
      </c>
      <c r="H95" s="209">
        <v>0</v>
      </c>
      <c r="I95" s="93">
        <f>Table736[[#This Row],[Column3]]-Table736[[#This Row],[Column2]]</f>
        <v>0</v>
      </c>
      <c r="J95" s="9"/>
    </row>
    <row r="96" spans="1:10" ht="14.5" x14ac:dyDescent="0.35">
      <c r="A96" s="21" t="s">
        <v>87</v>
      </c>
      <c r="B96" s="93">
        <v>0</v>
      </c>
      <c r="C96" s="209">
        <v>0</v>
      </c>
      <c r="D96" s="92">
        <f>Table234[[#This Row],[Column3]]-Table234[[#This Row],[Column2]]</f>
        <v>0</v>
      </c>
      <c r="E96" s="9"/>
      <c r="F96" s="21" t="s">
        <v>55</v>
      </c>
      <c r="G96" s="166">
        <v>1.0807236299999998</v>
      </c>
      <c r="H96" s="209">
        <v>1.0807236299999998</v>
      </c>
      <c r="I96" s="93">
        <f>Table736[[#This Row],[Column3]]-Table736[[#This Row],[Column2]]</f>
        <v>0</v>
      </c>
      <c r="J96" s="9"/>
    </row>
    <row r="97" spans="1:10" ht="14.5" x14ac:dyDescent="0.35">
      <c r="A97" s="21" t="s">
        <v>88</v>
      </c>
      <c r="B97" s="93">
        <v>6.8415009999999998E-2</v>
      </c>
      <c r="C97" s="209">
        <v>6.8415009999999998E-2</v>
      </c>
      <c r="D97" s="92">
        <f>Table234[[#This Row],[Column3]]-Table234[[#This Row],[Column2]]</f>
        <v>0</v>
      </c>
      <c r="E97" s="9"/>
      <c r="F97" s="21" t="s">
        <v>56</v>
      </c>
      <c r="G97" s="166">
        <v>0.44930045000000002</v>
      </c>
      <c r="H97" s="209">
        <v>0.44930045000000002</v>
      </c>
      <c r="I97" s="93">
        <f>Table736[[#This Row],[Column3]]-Table736[[#This Row],[Column2]]</f>
        <v>0</v>
      </c>
      <c r="J97" s="9"/>
    </row>
    <row r="98" spans="1:10" ht="14.5" x14ac:dyDescent="0.35">
      <c r="A98" s="21" t="s">
        <v>89</v>
      </c>
      <c r="B98" s="93">
        <v>0.71730201999999998</v>
      </c>
      <c r="C98" s="209">
        <v>0.71730201999999998</v>
      </c>
      <c r="D98" s="92">
        <f>Table234[[#This Row],[Column3]]-Table234[[#This Row],[Column2]]</f>
        <v>0</v>
      </c>
      <c r="E98" s="9"/>
      <c r="F98" s="21" t="s">
        <v>57</v>
      </c>
      <c r="G98" s="166">
        <v>0</v>
      </c>
      <c r="H98" s="209">
        <v>0</v>
      </c>
      <c r="I98" s="93">
        <f>Table736[[#This Row],[Column3]]-Table736[[#This Row],[Column2]]</f>
        <v>0</v>
      </c>
      <c r="J98" s="9"/>
    </row>
    <row r="99" spans="1:10" ht="14.5" x14ac:dyDescent="0.35">
      <c r="A99" s="21" t="s">
        <v>90</v>
      </c>
      <c r="B99" s="93">
        <v>0</v>
      </c>
      <c r="C99" s="209">
        <v>0</v>
      </c>
      <c r="D99" s="92">
        <f>Table234[[#This Row],[Column3]]-Table234[[#This Row],[Column2]]</f>
        <v>0</v>
      </c>
      <c r="E99" s="9"/>
      <c r="F99" s="21" t="s">
        <v>58</v>
      </c>
      <c r="G99" s="166">
        <v>6.0606629999999995E-2</v>
      </c>
      <c r="H99" s="209">
        <v>6.0606629999999995E-2</v>
      </c>
      <c r="I99" s="93">
        <f>Table736[[#This Row],[Column3]]-Table736[[#This Row],[Column2]]</f>
        <v>0</v>
      </c>
      <c r="J99" s="9"/>
    </row>
    <row r="100" spans="1:10" ht="14.5" x14ac:dyDescent="0.35">
      <c r="A100" s="21" t="s">
        <v>91</v>
      </c>
      <c r="B100" s="93">
        <v>1.0436249999999999E-2</v>
      </c>
      <c r="C100" s="209">
        <v>1.0436249999999999E-2</v>
      </c>
      <c r="D100" s="92">
        <f>Table234[[#This Row],[Column3]]-Table234[[#This Row],[Column2]]</f>
        <v>0</v>
      </c>
      <c r="E100" s="9"/>
      <c r="F100" s="21" t="s">
        <v>59</v>
      </c>
      <c r="G100" s="166">
        <v>0.37281640000000005</v>
      </c>
      <c r="H100" s="209">
        <v>0.37281640000000005</v>
      </c>
      <c r="I100" s="93">
        <f>Table736[[#This Row],[Column3]]-Table736[[#This Row],[Column2]]</f>
        <v>0</v>
      </c>
      <c r="J100" s="9"/>
    </row>
    <row r="101" spans="1:10" ht="14.5" x14ac:dyDescent="0.35">
      <c r="A101" s="21" t="s">
        <v>92</v>
      </c>
      <c r="B101" s="93">
        <v>0.12456</v>
      </c>
      <c r="C101" s="209">
        <v>0.12456</v>
      </c>
      <c r="D101" s="92">
        <f>Table234[[#This Row],[Column3]]-Table234[[#This Row],[Column2]]</f>
        <v>0</v>
      </c>
      <c r="E101" s="9"/>
      <c r="F101" s="21" t="s">
        <v>60</v>
      </c>
      <c r="G101" s="166">
        <v>6.9552000000000003E-2</v>
      </c>
      <c r="H101" s="209">
        <v>6.9552000000000003E-2</v>
      </c>
      <c r="I101" s="93">
        <f>Table736[[#This Row],[Column3]]-Table736[[#This Row],[Column2]]</f>
        <v>0</v>
      </c>
      <c r="J101" s="9"/>
    </row>
    <row r="102" spans="1:10" ht="14.5" x14ac:dyDescent="0.35">
      <c r="A102" s="21" t="s">
        <v>93</v>
      </c>
      <c r="B102" s="93">
        <v>0.28905932000000001</v>
      </c>
      <c r="C102" s="209">
        <v>0.28905932000000001</v>
      </c>
      <c r="D102" s="92">
        <f>Table234[[#This Row],[Column3]]-Table234[[#This Row],[Column2]]</f>
        <v>0</v>
      </c>
      <c r="E102" s="9"/>
      <c r="F102" s="21" t="s">
        <v>61</v>
      </c>
      <c r="G102" s="166">
        <v>1.8704217299999999</v>
      </c>
      <c r="H102" s="209">
        <v>1.8704217299999999</v>
      </c>
      <c r="I102" s="93">
        <f>Table736[[#This Row],[Column3]]-Table736[[#This Row],[Column2]]</f>
        <v>0</v>
      </c>
      <c r="J102" s="9"/>
    </row>
    <row r="103" spans="1:10" ht="14.5" x14ac:dyDescent="0.35">
      <c r="A103" s="21" t="s">
        <v>94</v>
      </c>
      <c r="B103" s="93">
        <v>4.0799999999999996E-5</v>
      </c>
      <c r="C103" s="209">
        <v>4.0799999999999996E-5</v>
      </c>
      <c r="D103" s="92">
        <f>Table234[[#This Row],[Column3]]-Table234[[#This Row],[Column2]]</f>
        <v>0</v>
      </c>
      <c r="E103" s="9"/>
      <c r="F103" s="21" t="s">
        <v>62</v>
      </c>
      <c r="G103" s="166">
        <v>5.2735275000000001</v>
      </c>
      <c r="H103" s="209">
        <v>5.2735275000000001</v>
      </c>
      <c r="I103" s="93">
        <f>Table736[[#This Row],[Column3]]-Table736[[#This Row],[Column2]]</f>
        <v>0</v>
      </c>
      <c r="J103" s="9"/>
    </row>
    <row r="104" spans="1:10" ht="14.5" x14ac:dyDescent="0.35">
      <c r="A104" s="21" t="s">
        <v>95</v>
      </c>
      <c r="B104" s="93">
        <v>0.33510646000000005</v>
      </c>
      <c r="C104" s="209">
        <v>0.33510645999999999</v>
      </c>
      <c r="D104" s="92">
        <f>Table234[[#This Row],[Column3]]-Table234[[#This Row],[Column2]]</f>
        <v>0</v>
      </c>
      <c r="E104" s="9"/>
      <c r="F104" s="21" t="s">
        <v>63</v>
      </c>
      <c r="G104" s="166">
        <v>7.2315299999999999E-3</v>
      </c>
      <c r="H104" s="209">
        <v>7.2315299999999999E-3</v>
      </c>
      <c r="I104" s="93">
        <f>Table736[[#This Row],[Column3]]-Table736[[#This Row],[Column2]]</f>
        <v>0</v>
      </c>
      <c r="J104" s="9"/>
    </row>
    <row r="105" spans="1:10" ht="14.5" x14ac:dyDescent="0.35">
      <c r="A105" s="21" t="s">
        <v>96</v>
      </c>
      <c r="B105" s="93">
        <v>11.447634320000001</v>
      </c>
      <c r="C105" s="209">
        <v>11.447634320000001</v>
      </c>
      <c r="D105" s="92">
        <f>Table234[[#This Row],[Column3]]-Table234[[#This Row],[Column2]]</f>
        <v>0</v>
      </c>
      <c r="E105" s="9"/>
      <c r="F105" s="21" t="s">
        <v>64</v>
      </c>
      <c r="G105" s="166">
        <v>9.6326140500000008</v>
      </c>
      <c r="H105" s="209">
        <v>9.6326140500000008</v>
      </c>
      <c r="I105" s="93">
        <f>Table736[[#This Row],[Column3]]-Table736[[#This Row],[Column2]]</f>
        <v>0</v>
      </c>
      <c r="J105" s="9"/>
    </row>
    <row r="106" spans="1:10" ht="14.5" x14ac:dyDescent="0.35">
      <c r="A106" s="21" t="s">
        <v>97</v>
      </c>
      <c r="B106" s="93">
        <v>143.95461093999998</v>
      </c>
      <c r="C106" s="209">
        <v>143.95461094000001</v>
      </c>
      <c r="D106" s="92">
        <f>Table234[[#This Row],[Column3]]-Table234[[#This Row],[Column2]]</f>
        <v>0</v>
      </c>
      <c r="E106" s="9"/>
      <c r="F106" s="21" t="s">
        <v>65</v>
      </c>
      <c r="G106" s="166">
        <v>0</v>
      </c>
      <c r="H106" s="209">
        <v>0</v>
      </c>
      <c r="I106" s="93">
        <f>Table736[[#This Row],[Column3]]-Table736[[#This Row],[Column2]]</f>
        <v>0</v>
      </c>
      <c r="J106" s="9"/>
    </row>
    <row r="107" spans="1:10" ht="14.5" x14ac:dyDescent="0.35">
      <c r="A107" s="21" t="s">
        <v>98</v>
      </c>
      <c r="B107" s="93">
        <v>2.3913E-2</v>
      </c>
      <c r="C107" s="209">
        <v>2.3913E-2</v>
      </c>
      <c r="D107" s="92">
        <f>Table234[[#This Row],[Column3]]-Table234[[#This Row],[Column2]]</f>
        <v>0</v>
      </c>
      <c r="E107" s="9"/>
      <c r="F107" s="21" t="s">
        <v>66</v>
      </c>
      <c r="G107" s="166">
        <v>0.25559382000000003</v>
      </c>
      <c r="H107" s="209">
        <v>0.25559382000000003</v>
      </c>
      <c r="I107" s="93">
        <f>Table736[[#This Row],[Column3]]-Table736[[#This Row],[Column2]]</f>
        <v>0</v>
      </c>
      <c r="J107" s="9"/>
    </row>
    <row r="108" spans="1:10" ht="14.5" x14ac:dyDescent="0.35">
      <c r="A108" s="21" t="s">
        <v>99</v>
      </c>
      <c r="B108" s="93">
        <v>2.7961724499999998</v>
      </c>
      <c r="C108" s="209">
        <v>2.7961724500000003</v>
      </c>
      <c r="D108" s="92">
        <f>Table234[[#This Row],[Column3]]-Table234[[#This Row],[Column2]]</f>
        <v>0</v>
      </c>
      <c r="E108" s="9"/>
      <c r="F108" s="21" t="s">
        <v>67</v>
      </c>
      <c r="G108" s="166">
        <v>2934.4803438899999</v>
      </c>
      <c r="H108" s="209">
        <v>2934.4803438899999</v>
      </c>
      <c r="I108" s="93">
        <f>Table736[[#This Row],[Column3]]-Table736[[#This Row],[Column2]]</f>
        <v>0</v>
      </c>
      <c r="J108" s="9"/>
    </row>
    <row r="109" spans="1:10" ht="14.5" x14ac:dyDescent="0.35">
      <c r="A109" s="21" t="s">
        <v>100</v>
      </c>
      <c r="B109" s="93">
        <v>0</v>
      </c>
      <c r="C109" s="209">
        <v>0</v>
      </c>
      <c r="D109" s="92">
        <f>Table234[[#This Row],[Column3]]-Table234[[#This Row],[Column2]]</f>
        <v>0</v>
      </c>
      <c r="E109" s="9"/>
      <c r="F109" s="21" t="s">
        <v>68</v>
      </c>
      <c r="G109" s="166">
        <v>231.76520833000001</v>
      </c>
      <c r="H109" s="209">
        <v>231.76520833000001</v>
      </c>
      <c r="I109" s="93">
        <f>Table736[[#This Row],[Column3]]-Table736[[#This Row],[Column2]]</f>
        <v>0</v>
      </c>
      <c r="J109" s="9"/>
    </row>
    <row r="110" spans="1:10" ht="14.5" x14ac:dyDescent="0.35">
      <c r="A110" s="21" t="s">
        <v>101</v>
      </c>
      <c r="B110" s="93">
        <v>0</v>
      </c>
      <c r="C110" s="209">
        <v>0</v>
      </c>
      <c r="D110" s="92">
        <f>Table234[[#This Row],[Column3]]-Table234[[#This Row],[Column2]]</f>
        <v>0</v>
      </c>
      <c r="E110" s="9"/>
      <c r="F110" s="21" t="s">
        <v>69</v>
      </c>
      <c r="G110" s="166">
        <v>5.563121E-2</v>
      </c>
      <c r="H110" s="209">
        <v>5.563121E-2</v>
      </c>
      <c r="I110" s="93">
        <f>Table736[[#This Row],[Column3]]-Table736[[#This Row],[Column2]]</f>
        <v>0</v>
      </c>
      <c r="J110" s="9"/>
    </row>
    <row r="111" spans="1:10" ht="14.5" x14ac:dyDescent="0.35">
      <c r="A111" s="21" t="s">
        <v>102</v>
      </c>
      <c r="B111" s="93">
        <v>0</v>
      </c>
      <c r="C111" s="209">
        <v>0</v>
      </c>
      <c r="D111" s="92">
        <f>Table234[[#This Row],[Column3]]-Table234[[#This Row],[Column2]]</f>
        <v>0</v>
      </c>
      <c r="E111" s="9"/>
      <c r="F111" s="21" t="s">
        <v>70</v>
      </c>
      <c r="G111" s="166">
        <v>0</v>
      </c>
      <c r="H111" s="209">
        <v>0</v>
      </c>
      <c r="I111" s="93">
        <f>Table736[[#This Row],[Column3]]-Table736[[#This Row],[Column2]]</f>
        <v>0</v>
      </c>
      <c r="J111" s="9"/>
    </row>
    <row r="112" spans="1:10" ht="14.5" x14ac:dyDescent="0.35">
      <c r="A112" s="21" t="s">
        <v>103</v>
      </c>
      <c r="B112" s="93">
        <v>0.88279459999999998</v>
      </c>
      <c r="C112" s="209">
        <v>0.88279459999999998</v>
      </c>
      <c r="D112" s="92">
        <f>Table234[[#This Row],[Column3]]-Table234[[#This Row],[Column2]]</f>
        <v>0</v>
      </c>
      <c r="E112" s="9"/>
      <c r="F112" s="21" t="s">
        <v>71</v>
      </c>
      <c r="G112" s="166">
        <v>71.431724599999995</v>
      </c>
      <c r="H112" s="209">
        <v>71.431724599999995</v>
      </c>
      <c r="I112" s="93">
        <f>Table736[[#This Row],[Column3]]-Table736[[#This Row],[Column2]]</f>
        <v>0</v>
      </c>
      <c r="J112" s="9"/>
    </row>
    <row r="113" spans="1:10" ht="14.5" x14ac:dyDescent="0.35">
      <c r="A113" s="21" t="s">
        <v>104</v>
      </c>
      <c r="B113" s="93">
        <v>5.3946593199999997</v>
      </c>
      <c r="C113" s="209">
        <v>5.3946593200000006</v>
      </c>
      <c r="D113" s="92">
        <f>Table234[[#This Row],[Column3]]-Table234[[#This Row],[Column2]]</f>
        <v>0</v>
      </c>
      <c r="E113" s="9"/>
      <c r="F113" s="21" t="s">
        <v>72</v>
      </c>
      <c r="G113" s="166">
        <v>5.3627769999999998E-2</v>
      </c>
      <c r="H113" s="209">
        <v>5.3627769999999998E-2</v>
      </c>
      <c r="I113" s="93">
        <f>Table736[[#This Row],[Column3]]-Table736[[#This Row],[Column2]]</f>
        <v>0</v>
      </c>
      <c r="J113" s="9"/>
    </row>
    <row r="114" spans="1:10" ht="14.5" x14ac:dyDescent="0.35">
      <c r="A114" s="21" t="s">
        <v>105</v>
      </c>
      <c r="B114" s="93">
        <v>0.94773533999999993</v>
      </c>
      <c r="C114" s="209">
        <v>0.94773533999999993</v>
      </c>
      <c r="D114" s="92">
        <f>Table234[[#This Row],[Column3]]-Table234[[#This Row],[Column2]]</f>
        <v>0</v>
      </c>
      <c r="E114" s="9"/>
      <c r="F114" s="21" t="s">
        <v>73</v>
      </c>
      <c r="G114" s="166">
        <v>0</v>
      </c>
      <c r="H114" s="209">
        <v>0</v>
      </c>
      <c r="I114" s="93">
        <f>Table736[[#This Row],[Column3]]-Table736[[#This Row],[Column2]]</f>
        <v>0</v>
      </c>
      <c r="J114" s="9"/>
    </row>
    <row r="115" spans="1:10" ht="14.5" x14ac:dyDescent="0.35">
      <c r="A115" s="21" t="s">
        <v>106</v>
      </c>
      <c r="B115" s="93">
        <v>4.5895459500000007</v>
      </c>
      <c r="C115" s="209">
        <v>4.5895459499999998</v>
      </c>
      <c r="D115" s="92">
        <f>Table234[[#This Row],[Column3]]-Table234[[#This Row],[Column2]]</f>
        <v>0</v>
      </c>
      <c r="E115" s="9"/>
      <c r="F115" s="21" t="s">
        <v>74</v>
      </c>
      <c r="G115" s="166">
        <v>5.5259259299999997</v>
      </c>
      <c r="H115" s="209">
        <v>5.5259259299999997</v>
      </c>
      <c r="I115" s="93">
        <f>Table736[[#This Row],[Column3]]-Table736[[#This Row],[Column2]]</f>
        <v>0</v>
      </c>
      <c r="J115" s="9"/>
    </row>
    <row r="116" spans="1:10" ht="14.5" x14ac:dyDescent="0.35">
      <c r="A116" s="21" t="s">
        <v>107</v>
      </c>
      <c r="B116" s="93">
        <v>0.15054537000000001</v>
      </c>
      <c r="C116" s="209">
        <v>0.15054536999999998</v>
      </c>
      <c r="D116" s="92">
        <f>Table234[[#This Row],[Column3]]-Table234[[#This Row],[Column2]]</f>
        <v>0</v>
      </c>
      <c r="E116" s="9"/>
      <c r="F116" s="21" t="s">
        <v>75</v>
      </c>
      <c r="G116" s="166">
        <v>10.85974558</v>
      </c>
      <c r="H116" s="209">
        <v>10.85974558</v>
      </c>
      <c r="I116" s="93">
        <f>Table736[[#This Row],[Column3]]-Table736[[#This Row],[Column2]]</f>
        <v>0</v>
      </c>
      <c r="J116" s="9"/>
    </row>
    <row r="117" spans="1:10" ht="14.5" x14ac:dyDescent="0.35">
      <c r="A117" s="21" t="s">
        <v>108</v>
      </c>
      <c r="B117" s="93">
        <v>36.414373929999996</v>
      </c>
      <c r="C117" s="209">
        <v>36.414373929999996</v>
      </c>
      <c r="D117" s="92">
        <f>Table234[[#This Row],[Column3]]-Table234[[#This Row],[Column2]]</f>
        <v>0</v>
      </c>
      <c r="E117" s="9"/>
      <c r="F117" s="21" t="s">
        <v>76</v>
      </c>
      <c r="G117" s="166">
        <v>9.46374198</v>
      </c>
      <c r="H117" s="209">
        <v>9.46374198</v>
      </c>
      <c r="I117" s="93">
        <f>Table736[[#This Row],[Column3]]-Table736[[#This Row],[Column2]]</f>
        <v>0</v>
      </c>
      <c r="J117" s="9"/>
    </row>
    <row r="118" spans="1:10" ht="14.5" x14ac:dyDescent="0.35">
      <c r="A118" s="21" t="s">
        <v>110</v>
      </c>
      <c r="B118" s="93">
        <v>3.2203100000000001E-3</v>
      </c>
      <c r="C118" s="209">
        <v>3.2203100000000001E-3</v>
      </c>
      <c r="D118" s="92">
        <f>Table234[[#This Row],[Column3]]-Table234[[#This Row],[Column2]]</f>
        <v>0</v>
      </c>
      <c r="E118" s="9"/>
      <c r="F118" s="21" t="s">
        <v>77</v>
      </c>
      <c r="G118" s="166">
        <v>0.51503493</v>
      </c>
      <c r="H118" s="209">
        <v>0.51503493</v>
      </c>
      <c r="I118" s="93">
        <f>Table736[[#This Row],[Column3]]-Table736[[#This Row],[Column2]]</f>
        <v>0</v>
      </c>
      <c r="J118" s="9"/>
    </row>
    <row r="119" spans="1:10" ht="14.5" x14ac:dyDescent="0.35">
      <c r="A119" s="21" t="s">
        <v>111</v>
      </c>
      <c r="B119" s="93">
        <v>0</v>
      </c>
      <c r="C119" s="209">
        <v>0</v>
      </c>
      <c r="D119" s="92">
        <f>Table234[[#This Row],[Column3]]-Table234[[#This Row],[Column2]]</f>
        <v>0</v>
      </c>
      <c r="E119" s="9"/>
      <c r="F119" s="21" t="s">
        <v>78</v>
      </c>
      <c r="G119" s="166">
        <v>0</v>
      </c>
      <c r="H119" s="209">
        <v>0</v>
      </c>
      <c r="I119" s="93">
        <f>Table736[[#This Row],[Column3]]-Table736[[#This Row],[Column2]]</f>
        <v>0</v>
      </c>
      <c r="J119" s="9"/>
    </row>
    <row r="120" spans="1:10" ht="14.5" x14ac:dyDescent="0.35">
      <c r="A120" s="21" t="s">
        <v>112</v>
      </c>
      <c r="B120" s="93">
        <v>0</v>
      </c>
      <c r="C120" s="209">
        <v>0</v>
      </c>
      <c r="D120" s="92">
        <f>Table234[[#This Row],[Column3]]-Table234[[#This Row],[Column2]]</f>
        <v>0</v>
      </c>
      <c r="E120" s="9"/>
      <c r="F120" s="21" t="s">
        <v>79</v>
      </c>
      <c r="G120" s="166">
        <v>7.5430000000000001E-5</v>
      </c>
      <c r="H120" s="209">
        <v>7.5430000000000001E-5</v>
      </c>
      <c r="I120" s="93">
        <f>Table736[[#This Row],[Column3]]-Table736[[#This Row],[Column2]]</f>
        <v>0</v>
      </c>
      <c r="J120" s="9"/>
    </row>
    <row r="121" spans="1:10" ht="14.5" x14ac:dyDescent="0.35">
      <c r="A121" s="21" t="s">
        <v>113</v>
      </c>
      <c r="B121" s="93">
        <v>0.13679694000000001</v>
      </c>
      <c r="C121" s="209">
        <v>0.13679694000000001</v>
      </c>
      <c r="D121" s="92">
        <f>Table234[[#This Row],[Column3]]-Table234[[#This Row],[Column2]]</f>
        <v>0</v>
      </c>
      <c r="E121" s="9"/>
      <c r="F121" s="21" t="s">
        <v>80</v>
      </c>
      <c r="G121" s="166">
        <v>2823.2911023899997</v>
      </c>
      <c r="H121" s="209">
        <v>2823.2911023899997</v>
      </c>
      <c r="I121" s="93">
        <f>Table736[[#This Row],[Column3]]-Table736[[#This Row],[Column2]]</f>
        <v>0</v>
      </c>
      <c r="J121" s="9"/>
    </row>
    <row r="122" spans="1:10" ht="14.5" x14ac:dyDescent="0.35">
      <c r="A122" s="21" t="s">
        <v>114</v>
      </c>
      <c r="B122" s="93">
        <v>6.2639818499999995</v>
      </c>
      <c r="C122" s="209">
        <v>6.2639818499999995</v>
      </c>
      <c r="D122" s="92">
        <f>Table234[[#This Row],[Column3]]-Table234[[#This Row],[Column2]]</f>
        <v>0</v>
      </c>
      <c r="E122" s="9"/>
      <c r="F122" s="21" t="s">
        <v>81</v>
      </c>
      <c r="G122" s="166">
        <v>10.042319460000002</v>
      </c>
      <c r="H122" s="209">
        <v>10.042319460000002</v>
      </c>
      <c r="I122" s="93">
        <f>Table736[[#This Row],[Column3]]-Table736[[#This Row],[Column2]]</f>
        <v>0</v>
      </c>
      <c r="J122" s="9"/>
    </row>
    <row r="123" spans="1:10" ht="14.5" x14ac:dyDescent="0.35">
      <c r="A123" s="21" t="s">
        <v>115</v>
      </c>
      <c r="B123" s="93">
        <v>0</v>
      </c>
      <c r="C123" s="209">
        <v>0</v>
      </c>
      <c r="D123" s="92">
        <f>Table234[[#This Row],[Column3]]-Table234[[#This Row],[Column2]]</f>
        <v>0</v>
      </c>
      <c r="E123" s="9"/>
      <c r="F123" s="21" t="s">
        <v>82</v>
      </c>
      <c r="G123" s="166">
        <v>14.45674649</v>
      </c>
      <c r="H123" s="209">
        <v>14.45674649</v>
      </c>
      <c r="I123" s="93">
        <f>Table736[[#This Row],[Column3]]-Table736[[#This Row],[Column2]]</f>
        <v>0</v>
      </c>
      <c r="J123" s="9"/>
    </row>
    <row r="124" spans="1:10" ht="14.5" x14ac:dyDescent="0.35">
      <c r="A124" s="21" t="s">
        <v>116</v>
      </c>
      <c r="B124" s="93">
        <v>0.41405810999999998</v>
      </c>
      <c r="C124" s="209">
        <v>0.41405810999999998</v>
      </c>
      <c r="D124" s="92">
        <f>Table234[[#This Row],[Column3]]-Table234[[#This Row],[Column2]]</f>
        <v>0</v>
      </c>
      <c r="E124" s="9"/>
      <c r="F124" s="21" t="s">
        <v>83</v>
      </c>
      <c r="G124" s="166">
        <v>3.7952757300000002</v>
      </c>
      <c r="H124" s="209">
        <v>3.7952757300000002</v>
      </c>
      <c r="I124" s="93">
        <f>Table736[[#This Row],[Column3]]-Table736[[#This Row],[Column2]]</f>
        <v>0</v>
      </c>
      <c r="J124" s="9"/>
    </row>
    <row r="125" spans="1:10" ht="14.5" x14ac:dyDescent="0.35">
      <c r="A125" s="21" t="s">
        <v>117</v>
      </c>
      <c r="B125" s="93">
        <v>0.45034439000000004</v>
      </c>
      <c r="C125" s="209">
        <v>0.45034439000000004</v>
      </c>
      <c r="D125" s="92">
        <f>Table234[[#This Row],[Column3]]-Table234[[#This Row],[Column2]]</f>
        <v>0</v>
      </c>
      <c r="E125" s="9"/>
      <c r="F125" s="21" t="s">
        <v>84</v>
      </c>
      <c r="G125" s="166">
        <v>2.9577422599999998</v>
      </c>
      <c r="H125" s="209">
        <v>2.9577422599999998</v>
      </c>
      <c r="I125" s="93">
        <f>Table736[[#This Row],[Column3]]-Table736[[#This Row],[Column2]]</f>
        <v>0</v>
      </c>
      <c r="J125" s="9"/>
    </row>
    <row r="126" spans="1:10" ht="14.5" x14ac:dyDescent="0.35">
      <c r="A126" s="21" t="s">
        <v>118</v>
      </c>
      <c r="B126" s="93">
        <v>3.0746300000000001E-3</v>
      </c>
      <c r="C126" s="209">
        <v>3.0746300000000001E-3</v>
      </c>
      <c r="D126" s="92">
        <f>Table234[[#This Row],[Column3]]-Table234[[#This Row],[Column2]]</f>
        <v>0</v>
      </c>
      <c r="E126" s="9"/>
      <c r="F126" s="21" t="s">
        <v>85</v>
      </c>
      <c r="G126" s="166">
        <v>0</v>
      </c>
      <c r="H126" s="209">
        <v>0</v>
      </c>
      <c r="I126" s="93">
        <f>Table736[[#This Row],[Column3]]-Table736[[#This Row],[Column2]]</f>
        <v>0</v>
      </c>
      <c r="J126" s="9"/>
    </row>
    <row r="127" spans="1:10" ht="14.5" x14ac:dyDescent="0.35">
      <c r="A127" s="21" t="s">
        <v>119</v>
      </c>
      <c r="B127" s="93">
        <v>0.17599961</v>
      </c>
      <c r="C127" s="209">
        <v>0.17599960999999997</v>
      </c>
      <c r="D127" s="92">
        <f>Table234[[#This Row],[Column3]]-Table234[[#This Row],[Column2]]</f>
        <v>0</v>
      </c>
      <c r="E127" s="9"/>
      <c r="F127" s="21" t="s">
        <v>86</v>
      </c>
      <c r="G127" s="166">
        <v>0</v>
      </c>
      <c r="H127" s="209">
        <v>0</v>
      </c>
      <c r="I127" s="93">
        <f>Table736[[#This Row],[Column3]]-Table736[[#This Row],[Column2]]</f>
        <v>0</v>
      </c>
      <c r="J127" s="9"/>
    </row>
    <row r="128" spans="1:10" ht="14.5" x14ac:dyDescent="0.35">
      <c r="A128" s="21" t="s">
        <v>120</v>
      </c>
      <c r="B128" s="93">
        <v>2.1927490000000001E-2</v>
      </c>
      <c r="C128" s="209">
        <v>2.1927490000000001E-2</v>
      </c>
      <c r="D128" s="92">
        <f>Table234[[#This Row],[Column3]]-Table234[[#This Row],[Column2]]</f>
        <v>0</v>
      </c>
      <c r="E128" s="9"/>
      <c r="F128" s="21" t="s">
        <v>87</v>
      </c>
      <c r="G128" s="166">
        <v>3.6405140000000002E-2</v>
      </c>
      <c r="H128" s="209">
        <v>3.6405140000000002E-2</v>
      </c>
      <c r="I128" s="93">
        <f>Table736[[#This Row],[Column3]]-Table736[[#This Row],[Column2]]</f>
        <v>0</v>
      </c>
      <c r="J128" s="9"/>
    </row>
    <row r="129" spans="1:10" ht="14.5" x14ac:dyDescent="0.35">
      <c r="A129" s="21" t="s">
        <v>121</v>
      </c>
      <c r="B129" s="93">
        <v>9.2124919999999999E-2</v>
      </c>
      <c r="C129" s="209">
        <v>9.2124919999999999E-2</v>
      </c>
      <c r="D129" s="92">
        <f>Table234[[#This Row],[Column3]]-Table234[[#This Row],[Column2]]</f>
        <v>0</v>
      </c>
      <c r="E129" s="9"/>
      <c r="F129" s="21" t="s">
        <v>89</v>
      </c>
      <c r="G129" s="166">
        <v>2.62166276</v>
      </c>
      <c r="H129" s="209">
        <v>2.62166276</v>
      </c>
      <c r="I129" s="93">
        <f>Table736[[#This Row],[Column3]]-Table736[[#This Row],[Column2]]</f>
        <v>0</v>
      </c>
      <c r="J129" s="9"/>
    </row>
    <row r="130" spans="1:10" ht="14.5" x14ac:dyDescent="0.35">
      <c r="A130" s="21" t="s">
        <v>122</v>
      </c>
      <c r="B130" s="93">
        <v>0.75332507999999998</v>
      </c>
      <c r="C130" s="209">
        <v>0.75332507999999998</v>
      </c>
      <c r="D130" s="92">
        <f>Table234[[#This Row],[Column3]]-Table234[[#This Row],[Column2]]</f>
        <v>0</v>
      </c>
      <c r="E130" s="9"/>
      <c r="F130" s="21" t="s">
        <v>90</v>
      </c>
      <c r="G130" s="166">
        <v>0.57712678000000006</v>
      </c>
      <c r="H130" s="209">
        <v>0.57712678000000006</v>
      </c>
      <c r="I130" s="93">
        <f>Table736[[#This Row],[Column3]]-Table736[[#This Row],[Column2]]</f>
        <v>0</v>
      </c>
      <c r="J130" s="9"/>
    </row>
    <row r="131" spans="1:10" ht="14.5" x14ac:dyDescent="0.35">
      <c r="A131" s="21" t="s">
        <v>123</v>
      </c>
      <c r="B131" s="93">
        <v>29.786369700000002</v>
      </c>
      <c r="C131" s="209">
        <v>29.786369699999998</v>
      </c>
      <c r="D131" s="92">
        <f>Table234[[#This Row],[Column3]]-Table234[[#This Row],[Column2]]</f>
        <v>0</v>
      </c>
      <c r="E131" s="9"/>
      <c r="F131" s="21" t="s">
        <v>91</v>
      </c>
      <c r="G131" s="166">
        <v>1.29523929</v>
      </c>
      <c r="H131" s="209">
        <v>1.29523929</v>
      </c>
      <c r="I131" s="93">
        <f>Table736[[#This Row],[Column3]]-Table736[[#This Row],[Column2]]</f>
        <v>0</v>
      </c>
      <c r="J131" s="9"/>
    </row>
    <row r="132" spans="1:10" ht="14.5" x14ac:dyDescent="0.35">
      <c r="A132" s="21" t="s">
        <v>124</v>
      </c>
      <c r="B132" s="93">
        <v>1.336005E-2</v>
      </c>
      <c r="C132" s="209">
        <v>1.336005E-2</v>
      </c>
      <c r="D132" s="92">
        <f>Table234[[#This Row],[Column3]]-Table234[[#This Row],[Column2]]</f>
        <v>0</v>
      </c>
      <c r="E132" s="9"/>
      <c r="F132" s="21" t="s">
        <v>92</v>
      </c>
      <c r="G132" s="166">
        <v>1.6312973400000002</v>
      </c>
      <c r="H132" s="209">
        <v>1.6312973400000002</v>
      </c>
      <c r="I132" s="93">
        <f>Table736[[#This Row],[Column3]]-Table736[[#This Row],[Column2]]</f>
        <v>0</v>
      </c>
      <c r="J132" s="9"/>
    </row>
    <row r="133" spans="1:10" ht="14.5" x14ac:dyDescent="0.35">
      <c r="A133" s="21" t="s">
        <v>125</v>
      </c>
      <c r="B133" s="93">
        <v>9.7183610399999996</v>
      </c>
      <c r="C133" s="209">
        <v>9.7183610399999996</v>
      </c>
      <c r="D133" s="92">
        <f>Table234[[#This Row],[Column3]]-Table234[[#This Row],[Column2]]</f>
        <v>0</v>
      </c>
      <c r="E133" s="9"/>
      <c r="F133" s="21" t="s">
        <v>93</v>
      </c>
      <c r="G133" s="166">
        <v>2.0679748199999999</v>
      </c>
      <c r="H133" s="209">
        <v>2.0679748199999999</v>
      </c>
      <c r="I133" s="93">
        <f>Table736[[#This Row],[Column3]]-Table736[[#This Row],[Column2]]</f>
        <v>0</v>
      </c>
      <c r="J133" s="9"/>
    </row>
    <row r="134" spans="1:10" ht="14.5" x14ac:dyDescent="0.35">
      <c r="A134" s="21" t="s">
        <v>126</v>
      </c>
      <c r="B134" s="93">
        <v>2.5000000000000001E-3</v>
      </c>
      <c r="C134" s="209">
        <v>2.5000000000000001E-3</v>
      </c>
      <c r="D134" s="92">
        <f>Table234[[#This Row],[Column3]]-Table234[[#This Row],[Column2]]</f>
        <v>0</v>
      </c>
      <c r="E134" s="9"/>
      <c r="F134" s="21" t="s">
        <v>94</v>
      </c>
      <c r="G134" s="166">
        <v>11.0768603</v>
      </c>
      <c r="H134" s="209">
        <v>11.0768603</v>
      </c>
      <c r="I134" s="93">
        <f>Table736[[#This Row],[Column3]]-Table736[[#This Row],[Column2]]</f>
        <v>0</v>
      </c>
      <c r="J134" s="9"/>
    </row>
    <row r="135" spans="1:10" ht="14.5" x14ac:dyDescent="0.35">
      <c r="A135" s="21" t="s">
        <v>127</v>
      </c>
      <c r="B135" s="93">
        <v>0.77125204000000003</v>
      </c>
      <c r="C135" s="209">
        <v>0.77125204000000003</v>
      </c>
      <c r="D135" s="92">
        <f>Table234[[#This Row],[Column3]]-Table234[[#This Row],[Column2]]</f>
        <v>0</v>
      </c>
      <c r="E135" s="9"/>
      <c r="F135" s="21" t="s">
        <v>95</v>
      </c>
      <c r="G135" s="166">
        <v>1.8238128999999998</v>
      </c>
      <c r="H135" s="209">
        <v>1.8238128999999998</v>
      </c>
      <c r="I135" s="93">
        <f>Table736[[#This Row],[Column3]]-Table736[[#This Row],[Column2]]</f>
        <v>0</v>
      </c>
      <c r="J135" s="9"/>
    </row>
    <row r="136" spans="1:10" ht="14.5" x14ac:dyDescent="0.35">
      <c r="A136" s="21" t="s">
        <v>128</v>
      </c>
      <c r="B136" s="93">
        <v>1.4456281200000001</v>
      </c>
      <c r="C136" s="209">
        <v>1.4456281200000001</v>
      </c>
      <c r="D136" s="92">
        <f>Table234[[#This Row],[Column3]]-Table234[[#This Row],[Column2]]</f>
        <v>0</v>
      </c>
      <c r="E136" s="9"/>
      <c r="F136" s="21" t="s">
        <v>96</v>
      </c>
      <c r="G136" s="166">
        <v>0.71912025999999996</v>
      </c>
      <c r="H136" s="209">
        <v>0.71912025999999996</v>
      </c>
      <c r="I136" s="93">
        <f>Table736[[#This Row],[Column3]]-Table736[[#This Row],[Column2]]</f>
        <v>0</v>
      </c>
      <c r="J136" s="9"/>
    </row>
    <row r="137" spans="1:10" ht="14.5" x14ac:dyDescent="0.35">
      <c r="A137" s="21" t="s">
        <v>129</v>
      </c>
      <c r="B137" s="93">
        <v>28.71960601</v>
      </c>
      <c r="C137" s="209">
        <v>28.719606010000003</v>
      </c>
      <c r="D137" s="92">
        <f>Table234[[#This Row],[Column3]]-Table234[[#This Row],[Column2]]</f>
        <v>0</v>
      </c>
      <c r="E137" s="9"/>
      <c r="F137" s="21" t="s">
        <v>97</v>
      </c>
      <c r="G137" s="166">
        <v>516.75411725000004</v>
      </c>
      <c r="H137" s="209">
        <v>516.75411725000004</v>
      </c>
      <c r="I137" s="93">
        <f>Table736[[#This Row],[Column3]]-Table736[[#This Row],[Column2]]</f>
        <v>0</v>
      </c>
      <c r="J137" s="9"/>
    </row>
    <row r="138" spans="1:10" ht="14.5" x14ac:dyDescent="0.35">
      <c r="A138" s="21" t="s">
        <v>130</v>
      </c>
      <c r="B138" s="93">
        <v>2.4466853099999999</v>
      </c>
      <c r="C138" s="209">
        <v>2.4466853099999999</v>
      </c>
      <c r="D138" s="92">
        <f>Table234[[#This Row],[Column3]]-Table234[[#This Row],[Column2]]</f>
        <v>0</v>
      </c>
      <c r="E138" s="9"/>
      <c r="F138" s="21" t="s">
        <v>98</v>
      </c>
      <c r="G138" s="166">
        <v>56.742038469999997</v>
      </c>
      <c r="H138" s="209">
        <v>56.742038469999997</v>
      </c>
      <c r="I138" s="93">
        <f>Table736[[#This Row],[Column3]]-Table736[[#This Row],[Column2]]</f>
        <v>0</v>
      </c>
      <c r="J138" s="9"/>
    </row>
    <row r="139" spans="1:10" ht="14.5" x14ac:dyDescent="0.35">
      <c r="A139" s="21" t="s">
        <v>131</v>
      </c>
      <c r="B139" s="93">
        <v>0</v>
      </c>
      <c r="C139" s="209">
        <v>0</v>
      </c>
      <c r="D139" s="92">
        <f>Table234[[#This Row],[Column3]]-Table234[[#This Row],[Column2]]</f>
        <v>0</v>
      </c>
      <c r="E139" s="9"/>
      <c r="F139" s="21" t="s">
        <v>99</v>
      </c>
      <c r="G139" s="166">
        <v>36.219982829999999</v>
      </c>
      <c r="H139" s="209">
        <v>36.219982829999999</v>
      </c>
      <c r="I139" s="93">
        <f>Table736[[#This Row],[Column3]]-Table736[[#This Row],[Column2]]</f>
        <v>0</v>
      </c>
      <c r="J139" s="9"/>
    </row>
    <row r="140" spans="1:10" ht="14.5" x14ac:dyDescent="0.35">
      <c r="A140" s="21" t="s">
        <v>132</v>
      </c>
      <c r="B140" s="93">
        <v>2.2399269500000001</v>
      </c>
      <c r="C140" s="209">
        <v>2.2399269500000001</v>
      </c>
      <c r="D140" s="92">
        <f>Table234[[#This Row],[Column3]]-Table234[[#This Row],[Column2]]</f>
        <v>0</v>
      </c>
      <c r="E140" s="9"/>
      <c r="F140" s="21" t="s">
        <v>100</v>
      </c>
      <c r="G140" s="166">
        <v>1.0193587</v>
      </c>
      <c r="H140" s="209">
        <v>1.0193587</v>
      </c>
      <c r="I140" s="93">
        <f>Table736[[#This Row],[Column3]]-Table736[[#This Row],[Column2]]</f>
        <v>0</v>
      </c>
      <c r="J140" s="9"/>
    </row>
    <row r="141" spans="1:10" ht="14.5" x14ac:dyDescent="0.35">
      <c r="A141" s="21" t="s">
        <v>133</v>
      </c>
      <c r="B141" s="93">
        <v>7.1883459399999996</v>
      </c>
      <c r="C141" s="209">
        <v>7.1883459400000005</v>
      </c>
      <c r="D141" s="92">
        <f>Table234[[#This Row],[Column3]]-Table234[[#This Row],[Column2]]</f>
        <v>0</v>
      </c>
      <c r="E141" s="9"/>
      <c r="F141" s="21" t="s">
        <v>101</v>
      </c>
      <c r="G141" s="166">
        <v>0.82738906000000001</v>
      </c>
      <c r="H141" s="209">
        <v>0.82738906000000001</v>
      </c>
      <c r="I141" s="93">
        <f>Table736[[#This Row],[Column3]]-Table736[[#This Row],[Column2]]</f>
        <v>0</v>
      </c>
      <c r="J141" s="9"/>
    </row>
    <row r="142" spans="1:10" ht="14.5" x14ac:dyDescent="0.35">
      <c r="A142" s="21" t="s">
        <v>134</v>
      </c>
      <c r="B142" s="93">
        <v>1.1373596699999999</v>
      </c>
      <c r="C142" s="209">
        <v>1.1373596699999999</v>
      </c>
      <c r="D142" s="92">
        <f>Table234[[#This Row],[Column3]]-Table234[[#This Row],[Column2]]</f>
        <v>0</v>
      </c>
      <c r="E142" s="9"/>
      <c r="F142" s="21" t="s">
        <v>102</v>
      </c>
      <c r="G142" s="166">
        <v>0.54859935999999998</v>
      </c>
      <c r="H142" s="209">
        <v>0.54859935999999998</v>
      </c>
      <c r="I142" s="93">
        <f>Table736[[#This Row],[Column3]]-Table736[[#This Row],[Column2]]</f>
        <v>0</v>
      </c>
      <c r="J142" s="9"/>
    </row>
    <row r="143" spans="1:10" ht="14.5" x14ac:dyDescent="0.35">
      <c r="A143" s="21" t="s">
        <v>135</v>
      </c>
      <c r="B143" s="93">
        <v>1.0123337800000001</v>
      </c>
      <c r="C143" s="209">
        <v>1.0123337800000001</v>
      </c>
      <c r="D143" s="92">
        <f>Table234[[#This Row],[Column3]]-Table234[[#This Row],[Column2]]</f>
        <v>0</v>
      </c>
      <c r="E143" s="9"/>
      <c r="F143" s="21" t="s">
        <v>104</v>
      </c>
      <c r="G143" s="166">
        <v>45.128343200000003</v>
      </c>
      <c r="H143" s="209">
        <v>45.128343200000003</v>
      </c>
      <c r="I143" s="93">
        <f>Table736[[#This Row],[Column3]]-Table736[[#This Row],[Column2]]</f>
        <v>0</v>
      </c>
      <c r="J143" s="9"/>
    </row>
    <row r="144" spans="1:10" ht="14.5" x14ac:dyDescent="0.35">
      <c r="A144" s="21" t="s">
        <v>136</v>
      </c>
      <c r="B144" s="93">
        <v>0.73393549999999996</v>
      </c>
      <c r="C144" s="209">
        <v>0.73393549999999996</v>
      </c>
      <c r="D144" s="92">
        <f>Table234[[#This Row],[Column3]]-Table234[[#This Row],[Column2]]</f>
        <v>0</v>
      </c>
      <c r="E144" s="9"/>
      <c r="F144" s="21" t="s">
        <v>106</v>
      </c>
      <c r="G144" s="166">
        <v>22.118328649999999</v>
      </c>
      <c r="H144" s="209">
        <v>22.118328649999999</v>
      </c>
      <c r="I144" s="93">
        <f>Table736[[#This Row],[Column3]]-Table736[[#This Row],[Column2]]</f>
        <v>0</v>
      </c>
      <c r="J144" s="9"/>
    </row>
    <row r="145" spans="1:10" ht="14.5" x14ac:dyDescent="0.35">
      <c r="A145" s="21" t="s">
        <v>137</v>
      </c>
      <c r="B145" s="93">
        <v>0</v>
      </c>
      <c r="C145" s="209">
        <v>0</v>
      </c>
      <c r="D145" s="92">
        <f>Table234[[#This Row],[Column3]]-Table234[[#This Row],[Column2]]</f>
        <v>0</v>
      </c>
      <c r="E145" s="9"/>
      <c r="F145" s="21" t="s">
        <v>109</v>
      </c>
      <c r="G145" s="166">
        <v>187.72575925999999</v>
      </c>
      <c r="H145" s="209">
        <v>187.72575925999999</v>
      </c>
      <c r="I145" s="93">
        <f>Table736[[#This Row],[Column3]]-Table736[[#This Row],[Column2]]</f>
        <v>0</v>
      </c>
      <c r="J145" s="9"/>
    </row>
    <row r="146" spans="1:10" ht="14.5" x14ac:dyDescent="0.35">
      <c r="A146" s="21" t="s">
        <v>138</v>
      </c>
      <c r="B146" s="93">
        <v>3.1824999999999996E-4</v>
      </c>
      <c r="C146" s="209">
        <v>3.1825000000000001E-4</v>
      </c>
      <c r="D146" s="92">
        <f>Table234[[#This Row],[Column3]]-Table234[[#This Row],[Column2]]</f>
        <v>0</v>
      </c>
      <c r="E146" s="9"/>
      <c r="F146" s="21" t="s">
        <v>110</v>
      </c>
      <c r="G146" s="166">
        <v>36.977534200000001</v>
      </c>
      <c r="H146" s="209">
        <v>36.977534200000001</v>
      </c>
      <c r="I146" s="93">
        <f>Table736[[#This Row],[Column3]]-Table736[[#This Row],[Column2]]</f>
        <v>0</v>
      </c>
      <c r="J146" s="9"/>
    </row>
    <row r="147" spans="1:10" ht="14.5" x14ac:dyDescent="0.35">
      <c r="A147" s="21" t="s">
        <v>139</v>
      </c>
      <c r="B147" s="93">
        <v>1.42E-3</v>
      </c>
      <c r="C147" s="209">
        <v>1.42E-3</v>
      </c>
      <c r="D147" s="92">
        <f>Table234[[#This Row],[Column3]]-Table234[[#This Row],[Column2]]</f>
        <v>0</v>
      </c>
      <c r="E147" s="9"/>
      <c r="F147" s="21" t="s">
        <v>111</v>
      </c>
      <c r="G147" s="166">
        <v>0.64912499000000001</v>
      </c>
      <c r="H147" s="209">
        <v>0.64912499000000001</v>
      </c>
      <c r="I147" s="93">
        <f>Table736[[#This Row],[Column3]]-Table736[[#This Row],[Column2]]</f>
        <v>0</v>
      </c>
      <c r="J147" s="9"/>
    </row>
    <row r="148" spans="1:10" ht="14.5" x14ac:dyDescent="0.35">
      <c r="A148" s="21" t="s">
        <v>140</v>
      </c>
      <c r="B148" s="93">
        <v>1.6118209999999997E-2</v>
      </c>
      <c r="C148" s="209">
        <v>1.6118209999999997E-2</v>
      </c>
      <c r="D148" s="92">
        <f>Table234[[#This Row],[Column3]]-Table234[[#This Row],[Column2]]</f>
        <v>0</v>
      </c>
      <c r="E148" s="9"/>
      <c r="F148" s="21" t="s">
        <v>112</v>
      </c>
      <c r="G148" s="166">
        <v>8.3308577800000005</v>
      </c>
      <c r="H148" s="209">
        <v>8.3308577800000005</v>
      </c>
      <c r="I148" s="93">
        <f>Table736[[#This Row],[Column3]]-Table736[[#This Row],[Column2]]</f>
        <v>0</v>
      </c>
      <c r="J148" s="9"/>
    </row>
    <row r="149" spans="1:10" ht="14.5" x14ac:dyDescent="0.35">
      <c r="A149" s="21" t="s">
        <v>141</v>
      </c>
      <c r="B149" s="93">
        <v>3.9351100000000003E-3</v>
      </c>
      <c r="C149" s="209">
        <v>3.9351100000000003E-3</v>
      </c>
      <c r="D149" s="92">
        <f>Table234[[#This Row],[Column3]]-Table234[[#This Row],[Column2]]</f>
        <v>0</v>
      </c>
      <c r="E149" s="9"/>
      <c r="F149" s="21" t="s">
        <v>113</v>
      </c>
      <c r="G149" s="166">
        <v>2.9977208599999998</v>
      </c>
      <c r="H149" s="209">
        <v>2.9977208599999998</v>
      </c>
      <c r="I149" s="93">
        <f>Table736[[#This Row],[Column3]]-Table736[[#This Row],[Column2]]</f>
        <v>0</v>
      </c>
      <c r="J149" s="9"/>
    </row>
    <row r="150" spans="1:10" ht="14.5" x14ac:dyDescent="0.35">
      <c r="A150" s="21" t="s">
        <v>142</v>
      </c>
      <c r="B150" s="93">
        <v>0.8850603199999999</v>
      </c>
      <c r="C150" s="209">
        <v>0.8850603199999999</v>
      </c>
      <c r="D150" s="92">
        <f>Table234[[#This Row],[Column3]]-Table234[[#This Row],[Column2]]</f>
        <v>0</v>
      </c>
      <c r="E150" s="9"/>
      <c r="F150" s="21" t="s">
        <v>115</v>
      </c>
      <c r="G150" s="166">
        <v>0</v>
      </c>
      <c r="H150" s="209">
        <v>0</v>
      </c>
      <c r="I150" s="93">
        <f>Table736[[#This Row],[Column3]]-Table736[[#This Row],[Column2]]</f>
        <v>0</v>
      </c>
      <c r="J150" s="9"/>
    </row>
    <row r="151" spans="1:10" ht="14.5" x14ac:dyDescent="0.35">
      <c r="A151" s="21" t="s">
        <v>143</v>
      </c>
      <c r="B151" s="93">
        <v>29.007603399999997</v>
      </c>
      <c r="C151" s="209">
        <v>29.007603399999997</v>
      </c>
      <c r="D151" s="92">
        <f>Table234[[#This Row],[Column3]]-Table234[[#This Row],[Column2]]</f>
        <v>0</v>
      </c>
      <c r="E151" s="9"/>
      <c r="F151" s="21" t="s">
        <v>116</v>
      </c>
      <c r="G151" s="166">
        <v>19.832533179999999</v>
      </c>
      <c r="H151" s="209">
        <v>19.832533179999999</v>
      </c>
      <c r="I151" s="93">
        <f>Table736[[#This Row],[Column3]]-Table736[[#This Row],[Column2]]</f>
        <v>0</v>
      </c>
      <c r="J151" s="9"/>
    </row>
    <row r="152" spans="1:10" ht="14.5" x14ac:dyDescent="0.35">
      <c r="A152" s="21" t="s">
        <v>144</v>
      </c>
      <c r="B152" s="93">
        <v>0.13484775000000002</v>
      </c>
      <c r="C152" s="209">
        <v>0.13484774999999999</v>
      </c>
      <c r="D152" s="92">
        <f>Table234[[#This Row],[Column3]]-Table234[[#This Row],[Column2]]</f>
        <v>0</v>
      </c>
      <c r="E152" s="9"/>
      <c r="F152" s="21" t="s">
        <v>118</v>
      </c>
      <c r="G152" s="166">
        <v>0.70445427000000005</v>
      </c>
      <c r="H152" s="209">
        <v>0.70445427000000005</v>
      </c>
      <c r="I152" s="93">
        <f>Table736[[#This Row],[Column3]]-Table736[[#This Row],[Column2]]</f>
        <v>0</v>
      </c>
      <c r="J152" s="9"/>
    </row>
    <row r="153" spans="1:10" ht="14.5" x14ac:dyDescent="0.35">
      <c r="A153" s="21" t="s">
        <v>145</v>
      </c>
      <c r="B153" s="93">
        <v>30.013953090000001</v>
      </c>
      <c r="C153" s="209">
        <v>30.013953090000001</v>
      </c>
      <c r="D153" s="92">
        <f>Table234[[#This Row],[Column3]]-Table234[[#This Row],[Column2]]</f>
        <v>0</v>
      </c>
      <c r="E153" s="9"/>
      <c r="F153" s="21" t="s">
        <v>119</v>
      </c>
      <c r="G153" s="166">
        <v>18.07307879</v>
      </c>
      <c r="H153" s="209">
        <v>18.07307879</v>
      </c>
      <c r="I153" s="93">
        <f>Table736[[#This Row],[Column3]]-Table736[[#This Row],[Column2]]</f>
        <v>0</v>
      </c>
      <c r="J153" s="9"/>
    </row>
    <row r="154" spans="1:10" ht="14.5" x14ac:dyDescent="0.35">
      <c r="A154" s="21" t="s">
        <v>146</v>
      </c>
      <c r="B154" s="93">
        <v>4.2164599999999997E-2</v>
      </c>
      <c r="C154" s="209">
        <v>4.2164599999999997E-2</v>
      </c>
      <c r="D154" s="92">
        <f>Table234[[#This Row],[Column3]]-Table234[[#This Row],[Column2]]</f>
        <v>0</v>
      </c>
      <c r="E154" s="9"/>
      <c r="F154" s="21" t="s">
        <v>120</v>
      </c>
      <c r="G154" s="166">
        <v>10.693770259999999</v>
      </c>
      <c r="H154" s="209">
        <v>10.693770259999999</v>
      </c>
      <c r="I154" s="93">
        <f>Table736[[#This Row],[Column3]]-Table736[[#This Row],[Column2]]</f>
        <v>0</v>
      </c>
      <c r="J154" s="9"/>
    </row>
    <row r="155" spans="1:10" ht="14.5" x14ac:dyDescent="0.35">
      <c r="A155" s="21" t="s">
        <v>147</v>
      </c>
      <c r="B155" s="93">
        <v>1.6083002399999999</v>
      </c>
      <c r="C155" s="209">
        <v>1.6083002399999999</v>
      </c>
      <c r="D155" s="92">
        <f>Table234[[#This Row],[Column3]]-Table234[[#This Row],[Column2]]</f>
        <v>0</v>
      </c>
      <c r="E155" s="9"/>
      <c r="F155" s="21" t="s">
        <v>121</v>
      </c>
      <c r="G155" s="166">
        <v>26.575507909999999</v>
      </c>
      <c r="H155" s="209">
        <v>26.575507909999999</v>
      </c>
      <c r="I155" s="93">
        <f>Table736[[#This Row],[Column3]]-Table736[[#This Row],[Column2]]</f>
        <v>0</v>
      </c>
      <c r="J155" s="9"/>
    </row>
    <row r="156" spans="1:10" ht="14.5" x14ac:dyDescent="0.35">
      <c r="A156" s="21" t="s">
        <v>148</v>
      </c>
      <c r="B156" s="93">
        <v>0.57629682999999998</v>
      </c>
      <c r="C156" s="209">
        <v>0.57629682999999998</v>
      </c>
      <c r="D156" s="92">
        <f>Table234[[#This Row],[Column3]]-Table234[[#This Row],[Column2]]</f>
        <v>0</v>
      </c>
      <c r="E156" s="9"/>
      <c r="F156" s="21" t="s">
        <v>122</v>
      </c>
      <c r="G156" s="166">
        <v>11.30685388</v>
      </c>
      <c r="H156" s="209">
        <v>11.30685388</v>
      </c>
      <c r="I156" s="93">
        <f>Table736[[#This Row],[Column3]]-Table736[[#This Row],[Column2]]</f>
        <v>0</v>
      </c>
      <c r="J156" s="9"/>
    </row>
    <row r="157" spans="1:10" ht="14.5" x14ac:dyDescent="0.35">
      <c r="A157" s="21" t="s">
        <v>149</v>
      </c>
      <c r="B157" s="93">
        <v>2.3436938399999998</v>
      </c>
      <c r="C157" s="209">
        <v>2.3436938399999998</v>
      </c>
      <c r="D157" s="92">
        <f>Table234[[#This Row],[Column3]]-Table234[[#This Row],[Column2]]</f>
        <v>0</v>
      </c>
      <c r="E157" s="9"/>
      <c r="F157" s="21" t="s">
        <v>123</v>
      </c>
      <c r="G157" s="166">
        <v>105.25571868999999</v>
      </c>
      <c r="H157" s="209">
        <v>105.25571868999999</v>
      </c>
      <c r="I157" s="93">
        <f>Table736[[#This Row],[Column3]]-Table736[[#This Row],[Column2]]</f>
        <v>0</v>
      </c>
      <c r="J157" s="9"/>
    </row>
    <row r="158" spans="1:10" ht="14.5" x14ac:dyDescent="0.35">
      <c r="A158" s="21" t="s">
        <v>150</v>
      </c>
      <c r="B158" s="93">
        <v>7.5056780000000003E-2</v>
      </c>
      <c r="C158" s="209">
        <v>7.5056780000000003E-2</v>
      </c>
      <c r="D158" s="92">
        <f>Table234[[#This Row],[Column3]]-Table234[[#This Row],[Column2]]</f>
        <v>0</v>
      </c>
      <c r="E158" s="9"/>
      <c r="F158" s="21" t="s">
        <v>124</v>
      </c>
      <c r="G158" s="166">
        <v>1.115385E-2</v>
      </c>
      <c r="H158" s="209">
        <v>1.115385E-2</v>
      </c>
      <c r="I158" s="93">
        <f>Table736[[#This Row],[Column3]]-Table736[[#This Row],[Column2]]</f>
        <v>0</v>
      </c>
      <c r="J158" s="9"/>
    </row>
    <row r="159" spans="1:10" ht="14.5" x14ac:dyDescent="0.35">
      <c r="A159" s="21" t="s">
        <v>151</v>
      </c>
      <c r="B159" s="93">
        <v>1549.85623751</v>
      </c>
      <c r="C159" s="209">
        <v>1549.85623751</v>
      </c>
      <c r="D159" s="92">
        <f>Table234[[#This Row],[Column3]]-Table234[[#This Row],[Column2]]</f>
        <v>0</v>
      </c>
      <c r="E159" s="9"/>
      <c r="F159" s="21" t="s">
        <v>125</v>
      </c>
      <c r="G159" s="166">
        <v>6.1928910000000004E-2</v>
      </c>
      <c r="H159" s="209">
        <v>6.1928910000000004E-2</v>
      </c>
      <c r="I159" s="93">
        <f>Table736[[#This Row],[Column3]]-Table736[[#This Row],[Column2]]</f>
        <v>0</v>
      </c>
      <c r="J159" s="9"/>
    </row>
    <row r="160" spans="1:10" ht="14.5" x14ac:dyDescent="0.35">
      <c r="A160" s="21" t="s">
        <v>152</v>
      </c>
      <c r="B160" s="93">
        <v>6.6841690400000005</v>
      </c>
      <c r="C160" s="209">
        <v>6.6841690400000005</v>
      </c>
      <c r="D160" s="92">
        <f>Table234[[#This Row],[Column3]]-Table234[[#This Row],[Column2]]</f>
        <v>0</v>
      </c>
      <c r="E160" s="9"/>
      <c r="F160" s="21" t="s">
        <v>126</v>
      </c>
      <c r="G160" s="166">
        <v>0.66399048999999999</v>
      </c>
      <c r="H160" s="209">
        <v>0.66399048999999999</v>
      </c>
      <c r="I160" s="93">
        <f>Table736[[#This Row],[Column3]]-Table736[[#This Row],[Column2]]</f>
        <v>0</v>
      </c>
      <c r="J160" s="9"/>
    </row>
    <row r="161" spans="1:10" ht="14.5" x14ac:dyDescent="0.35">
      <c r="A161" s="21" t="s">
        <v>153</v>
      </c>
      <c r="B161" s="93">
        <v>6.5640000000000002E-4</v>
      </c>
      <c r="C161" s="209">
        <v>6.5640000000000002E-4</v>
      </c>
      <c r="D161" s="92">
        <f>Table234[[#This Row],[Column3]]-Table234[[#This Row],[Column2]]</f>
        <v>0</v>
      </c>
      <c r="E161" s="9"/>
      <c r="F161" s="21" t="s">
        <v>127</v>
      </c>
      <c r="G161" s="166">
        <v>0</v>
      </c>
      <c r="H161" s="209">
        <v>0</v>
      </c>
      <c r="I161" s="93">
        <f>Table736[[#This Row],[Column3]]-Table736[[#This Row],[Column2]]</f>
        <v>0</v>
      </c>
      <c r="J161" s="9"/>
    </row>
    <row r="162" spans="1:10" ht="14.5" x14ac:dyDescent="0.35">
      <c r="A162" s="21" t="s">
        <v>154</v>
      </c>
      <c r="B162" s="93">
        <v>21.558476930000001</v>
      </c>
      <c r="C162" s="209">
        <v>21.558476930000001</v>
      </c>
      <c r="D162" s="92">
        <f>Table234[[#This Row],[Column3]]-Table234[[#This Row],[Column2]]</f>
        <v>0</v>
      </c>
      <c r="E162" s="9"/>
      <c r="F162" s="21" t="s">
        <v>128</v>
      </c>
      <c r="G162" s="166">
        <v>14.178266650000001</v>
      </c>
      <c r="H162" s="209">
        <v>14.178266650000001</v>
      </c>
      <c r="I162" s="93">
        <f>Table736[[#This Row],[Column3]]-Table736[[#This Row],[Column2]]</f>
        <v>0</v>
      </c>
      <c r="J162" s="9"/>
    </row>
    <row r="163" spans="1:10" ht="14.5" x14ac:dyDescent="0.35">
      <c r="A163" s="21" t="s">
        <v>155</v>
      </c>
      <c r="B163" s="93">
        <v>0.11427466999999999</v>
      </c>
      <c r="C163" s="209">
        <v>0.11427466999999999</v>
      </c>
      <c r="D163" s="92">
        <f>Table234[[#This Row],[Column3]]-Table234[[#This Row],[Column2]]</f>
        <v>0</v>
      </c>
      <c r="E163" s="9"/>
      <c r="F163" s="21" t="s">
        <v>131</v>
      </c>
      <c r="G163" s="166">
        <v>2.7013310000000002E-2</v>
      </c>
      <c r="H163" s="209">
        <v>2.7013310000000002E-2</v>
      </c>
      <c r="I163" s="93">
        <f>Table736[[#This Row],[Column3]]-Table736[[#This Row],[Column2]]</f>
        <v>0</v>
      </c>
      <c r="J163" s="9"/>
    </row>
    <row r="164" spans="1:10" ht="14.5" x14ac:dyDescent="0.35">
      <c r="A164" s="21" t="s">
        <v>156</v>
      </c>
      <c r="B164" s="93">
        <v>0</v>
      </c>
      <c r="C164" s="209">
        <v>0</v>
      </c>
      <c r="D164" s="92">
        <f>Table234[[#This Row],[Column3]]-Table234[[#This Row],[Column2]]</f>
        <v>0</v>
      </c>
      <c r="E164" s="9"/>
      <c r="F164" s="21" t="s">
        <v>132</v>
      </c>
      <c r="G164" s="166">
        <v>17.414117960000002</v>
      </c>
      <c r="H164" s="209">
        <v>17.414117960000002</v>
      </c>
      <c r="I164" s="93">
        <f>Table736[[#This Row],[Column3]]-Table736[[#This Row],[Column2]]</f>
        <v>0</v>
      </c>
      <c r="J164" s="9"/>
    </row>
    <row r="165" spans="1:10" ht="14.5" x14ac:dyDescent="0.35">
      <c r="A165" s="21" t="s">
        <v>157</v>
      </c>
      <c r="B165" s="93">
        <v>54.858895420000003</v>
      </c>
      <c r="C165" s="209">
        <v>54.858895420000003</v>
      </c>
      <c r="D165" s="92">
        <f>Table234[[#This Row],[Column3]]-Table234[[#This Row],[Column2]]</f>
        <v>0</v>
      </c>
      <c r="E165" s="9"/>
      <c r="F165" s="21" t="s">
        <v>133</v>
      </c>
      <c r="G165" s="166">
        <v>14.553182019999999</v>
      </c>
      <c r="H165" s="209">
        <v>14.553182019999999</v>
      </c>
      <c r="I165" s="93">
        <f>Table736[[#This Row],[Column3]]-Table736[[#This Row],[Column2]]</f>
        <v>0</v>
      </c>
      <c r="J165" s="9"/>
    </row>
    <row r="166" spans="1:10" ht="14.5" x14ac:dyDescent="0.35">
      <c r="A166" s="21" t="s">
        <v>158</v>
      </c>
      <c r="B166" s="93">
        <v>0</v>
      </c>
      <c r="C166" s="209">
        <v>0</v>
      </c>
      <c r="D166" s="92">
        <f>Table234[[#This Row],[Column3]]-Table234[[#This Row],[Column2]]</f>
        <v>0</v>
      </c>
      <c r="E166" s="9"/>
      <c r="F166" s="21" t="s">
        <v>134</v>
      </c>
      <c r="G166" s="166">
        <v>87.475038699999999</v>
      </c>
      <c r="H166" s="209">
        <v>87.475038699999999</v>
      </c>
      <c r="I166" s="93">
        <f>Table736[[#This Row],[Column3]]-Table736[[#This Row],[Column2]]</f>
        <v>0</v>
      </c>
      <c r="J166" s="9"/>
    </row>
    <row r="167" spans="1:10" ht="14.5" x14ac:dyDescent="0.35">
      <c r="A167" s="21" t="s">
        <v>159</v>
      </c>
      <c r="B167" s="93">
        <v>6.1511540000000003E-2</v>
      </c>
      <c r="C167" s="209">
        <v>6.1511540000000003E-2</v>
      </c>
      <c r="D167" s="92">
        <f>Table234[[#This Row],[Column3]]-Table234[[#This Row],[Column2]]</f>
        <v>0</v>
      </c>
      <c r="E167" s="9"/>
      <c r="F167" s="21" t="s">
        <v>136</v>
      </c>
      <c r="G167" s="166">
        <v>1.0145224900000001</v>
      </c>
      <c r="H167" s="209">
        <v>1.0145224900000001</v>
      </c>
      <c r="I167" s="93">
        <f>Table736[[#This Row],[Column3]]-Table736[[#This Row],[Column2]]</f>
        <v>0</v>
      </c>
      <c r="J167" s="9"/>
    </row>
    <row r="168" spans="1:10" ht="14.5" x14ac:dyDescent="0.35">
      <c r="A168" s="21" t="s">
        <v>160</v>
      </c>
      <c r="B168" s="93">
        <v>2.6023039899999998</v>
      </c>
      <c r="C168" s="209">
        <v>2.6023039900000002</v>
      </c>
      <c r="D168" s="92">
        <f>Table234[[#This Row],[Column3]]-Table234[[#This Row],[Column2]]</f>
        <v>0</v>
      </c>
      <c r="E168" s="9"/>
      <c r="F168" s="21" t="s">
        <v>137</v>
      </c>
      <c r="G168" s="166">
        <v>0.39930441</v>
      </c>
      <c r="H168" s="209">
        <v>0.39930441</v>
      </c>
      <c r="I168" s="93">
        <f>Table736[[#This Row],[Column3]]-Table736[[#This Row],[Column2]]</f>
        <v>0</v>
      </c>
      <c r="J168" s="9"/>
    </row>
    <row r="169" spans="1:10" ht="14.5" x14ac:dyDescent="0.35">
      <c r="A169" s="21" t="s">
        <v>161</v>
      </c>
      <c r="B169" s="93">
        <v>0</v>
      </c>
      <c r="C169" s="209">
        <v>0</v>
      </c>
      <c r="D169" s="92">
        <f>Table234[[#This Row],[Column3]]-Table234[[#This Row],[Column2]]</f>
        <v>0</v>
      </c>
      <c r="E169" s="9"/>
      <c r="F169" s="21" t="s">
        <v>139</v>
      </c>
      <c r="G169" s="166">
        <v>1.9370019599999999</v>
      </c>
      <c r="H169" s="209">
        <v>1.9370019599999999</v>
      </c>
      <c r="I169" s="93">
        <f>Table736[[#This Row],[Column3]]-Table736[[#This Row],[Column2]]</f>
        <v>0</v>
      </c>
      <c r="J169" s="9"/>
    </row>
    <row r="170" spans="1:10" ht="14.5" x14ac:dyDescent="0.35">
      <c r="A170" s="21" t="s">
        <v>524</v>
      </c>
      <c r="B170" s="93">
        <v>402.41133223999998</v>
      </c>
      <c r="C170" s="209">
        <v>402.41133224000004</v>
      </c>
      <c r="D170" s="92">
        <f>Table234[[#This Row],[Column3]]-Table234[[#This Row],[Column2]]</f>
        <v>0</v>
      </c>
      <c r="E170" s="9"/>
      <c r="F170" s="21" t="s">
        <v>140</v>
      </c>
      <c r="G170" s="166">
        <v>1.0490606299999998</v>
      </c>
      <c r="H170" s="209">
        <v>1.0490606299999998</v>
      </c>
      <c r="I170" s="93">
        <f>Table736[[#This Row],[Column3]]-Table736[[#This Row],[Column2]]</f>
        <v>0</v>
      </c>
      <c r="J170" s="9"/>
    </row>
    <row r="171" spans="1:10" ht="14.5" x14ac:dyDescent="0.35">
      <c r="A171" s="21" t="s">
        <v>162</v>
      </c>
      <c r="B171" s="93">
        <v>0</v>
      </c>
      <c r="C171" s="209">
        <v>0</v>
      </c>
      <c r="D171" s="92">
        <f>Table234[[#This Row],[Column3]]-Table234[[#This Row],[Column2]]</f>
        <v>0</v>
      </c>
      <c r="E171" s="9"/>
      <c r="F171" s="21" t="s">
        <v>141</v>
      </c>
      <c r="G171" s="166">
        <v>3.0737612000000003</v>
      </c>
      <c r="H171" s="209">
        <v>3.0737612000000003</v>
      </c>
      <c r="I171" s="93">
        <f>Table736[[#This Row],[Column3]]-Table736[[#This Row],[Column2]]</f>
        <v>0</v>
      </c>
      <c r="J171" s="9"/>
    </row>
    <row r="172" spans="1:10" ht="14.5" x14ac:dyDescent="0.35">
      <c r="A172" s="21" t="s">
        <v>163</v>
      </c>
      <c r="B172" s="93">
        <v>4.3173540000000003E-2</v>
      </c>
      <c r="C172" s="209">
        <v>4.3173540000000003E-2</v>
      </c>
      <c r="D172" s="92">
        <f>Table234[[#This Row],[Column3]]-Table234[[#This Row],[Column2]]</f>
        <v>0</v>
      </c>
      <c r="E172" s="9"/>
      <c r="F172" s="21" t="s">
        <v>143</v>
      </c>
      <c r="G172" s="166">
        <v>32.647011599999999</v>
      </c>
      <c r="H172" s="209">
        <v>32.647011599999999</v>
      </c>
      <c r="I172" s="93">
        <f>Table736[[#This Row],[Column3]]-Table736[[#This Row],[Column2]]</f>
        <v>0</v>
      </c>
      <c r="J172" s="9"/>
    </row>
    <row r="173" spans="1:10" ht="14.5" x14ac:dyDescent="0.35">
      <c r="A173" s="21" t="s">
        <v>164</v>
      </c>
      <c r="B173" s="93">
        <v>0</v>
      </c>
      <c r="C173" s="209">
        <v>0</v>
      </c>
      <c r="D173" s="92">
        <f>Table234[[#This Row],[Column3]]-Table234[[#This Row],[Column2]]</f>
        <v>0</v>
      </c>
      <c r="E173" s="9"/>
      <c r="F173" s="21" t="s">
        <v>144</v>
      </c>
      <c r="G173" s="166">
        <v>2.7638398</v>
      </c>
      <c r="H173" s="209">
        <v>2.7638398</v>
      </c>
      <c r="I173" s="93">
        <f>Table736[[#This Row],[Column3]]-Table736[[#This Row],[Column2]]</f>
        <v>0</v>
      </c>
      <c r="J173" s="9"/>
    </row>
    <row r="174" spans="1:10" ht="14.5" x14ac:dyDescent="0.35">
      <c r="A174" s="21" t="s">
        <v>165</v>
      </c>
      <c r="B174" s="93">
        <v>1.07E-3</v>
      </c>
      <c r="C174" s="209">
        <v>1.07E-3</v>
      </c>
      <c r="D174" s="92">
        <f>Table234[[#This Row],[Column3]]-Table234[[#This Row],[Column2]]</f>
        <v>0</v>
      </c>
      <c r="E174" s="9"/>
      <c r="F174" s="21" t="s">
        <v>145</v>
      </c>
      <c r="G174" s="166">
        <v>12.08359868</v>
      </c>
      <c r="H174" s="209">
        <v>12.08359868</v>
      </c>
      <c r="I174" s="93">
        <f>Table736[[#This Row],[Column3]]-Table736[[#This Row],[Column2]]</f>
        <v>0</v>
      </c>
      <c r="J174" s="9"/>
    </row>
    <row r="175" spans="1:10" ht="14.5" x14ac:dyDescent="0.35">
      <c r="A175" s="21" t="s">
        <v>166</v>
      </c>
      <c r="B175" s="93">
        <v>0</v>
      </c>
      <c r="C175" s="209">
        <v>0</v>
      </c>
      <c r="D175" s="92">
        <f>Table234[[#This Row],[Column3]]-Table234[[#This Row],[Column2]]</f>
        <v>0</v>
      </c>
      <c r="E175" s="9"/>
      <c r="F175" s="21" t="s">
        <v>146</v>
      </c>
      <c r="G175" s="166">
        <v>13.968867560000001</v>
      </c>
      <c r="H175" s="209">
        <v>13.968867560000001</v>
      </c>
      <c r="I175" s="93">
        <f>Table736[[#This Row],[Column3]]-Table736[[#This Row],[Column2]]</f>
        <v>0</v>
      </c>
      <c r="J175" s="9"/>
    </row>
    <row r="176" spans="1:10" ht="14.5" x14ac:dyDescent="0.35">
      <c r="A176" s="21" t="s">
        <v>167</v>
      </c>
      <c r="B176" s="93">
        <v>1.342E-2</v>
      </c>
      <c r="C176" s="209">
        <v>1.342E-2</v>
      </c>
      <c r="D176" s="92">
        <f>Table234[[#This Row],[Column3]]-Table234[[#This Row],[Column2]]</f>
        <v>0</v>
      </c>
      <c r="E176" s="9"/>
      <c r="F176" s="21" t="s">
        <v>147</v>
      </c>
      <c r="G176" s="166">
        <v>23.777141409999999</v>
      </c>
      <c r="H176" s="209">
        <v>23.777141409999999</v>
      </c>
      <c r="I176" s="93">
        <f>Table736[[#This Row],[Column3]]-Table736[[#This Row],[Column2]]</f>
        <v>0</v>
      </c>
      <c r="J176" s="9"/>
    </row>
    <row r="177" spans="1:10" ht="14.5" x14ac:dyDescent="0.35">
      <c r="A177" s="21" t="s">
        <v>168</v>
      </c>
      <c r="B177" s="93">
        <v>5.3001989700000003</v>
      </c>
      <c r="C177" s="209">
        <v>5.3001989699999994</v>
      </c>
      <c r="D177" s="92">
        <f>Table234[[#This Row],[Column3]]-Table234[[#This Row],[Column2]]</f>
        <v>0</v>
      </c>
      <c r="E177" s="9"/>
      <c r="F177" s="21" t="s">
        <v>149</v>
      </c>
      <c r="G177" s="166">
        <v>51.45106955</v>
      </c>
      <c r="H177" s="209">
        <v>51.45106955</v>
      </c>
      <c r="I177" s="93">
        <f>Table736[[#This Row],[Column3]]-Table736[[#This Row],[Column2]]</f>
        <v>0</v>
      </c>
      <c r="J177" s="9"/>
    </row>
    <row r="178" spans="1:10" ht="14.5" x14ac:dyDescent="0.35">
      <c r="A178" s="21" t="s">
        <v>169</v>
      </c>
      <c r="B178" s="93">
        <v>2.24732954</v>
      </c>
      <c r="C178" s="209">
        <v>2.24732954</v>
      </c>
      <c r="D178" s="92">
        <f>Table234[[#This Row],[Column3]]-Table234[[#This Row],[Column2]]</f>
        <v>0</v>
      </c>
      <c r="E178" s="9"/>
      <c r="F178" s="21" t="s">
        <v>150</v>
      </c>
      <c r="G178" s="166">
        <v>3.6667561200000001</v>
      </c>
      <c r="H178" s="209">
        <v>3.6667561200000001</v>
      </c>
      <c r="I178" s="93">
        <f>Table736[[#This Row],[Column3]]-Table736[[#This Row],[Column2]]</f>
        <v>0</v>
      </c>
      <c r="J178" s="9"/>
    </row>
    <row r="179" spans="1:10" ht="14.5" x14ac:dyDescent="0.35">
      <c r="A179" s="21" t="s">
        <v>170</v>
      </c>
      <c r="B179" s="93">
        <v>1.6391225</v>
      </c>
      <c r="C179" s="209">
        <v>1.6391225</v>
      </c>
      <c r="D179" s="92">
        <f>Table234[[#This Row],[Column3]]-Table234[[#This Row],[Column2]]</f>
        <v>0</v>
      </c>
      <c r="E179" s="9"/>
      <c r="F179" s="21" t="s">
        <v>151</v>
      </c>
      <c r="G179" s="166">
        <v>96.486646800000003</v>
      </c>
      <c r="H179" s="209">
        <v>96.486646800000003</v>
      </c>
      <c r="I179" s="93">
        <f>Table736[[#This Row],[Column3]]-Table736[[#This Row],[Column2]]</f>
        <v>0</v>
      </c>
      <c r="J179" s="9"/>
    </row>
    <row r="180" spans="1:10" ht="14.5" x14ac:dyDescent="0.35">
      <c r="A180" s="21" t="s">
        <v>171</v>
      </c>
      <c r="B180" s="93">
        <v>32.745366449999999</v>
      </c>
      <c r="C180" s="209">
        <v>32.745366449999999</v>
      </c>
      <c r="D180" s="92">
        <f>Table234[[#This Row],[Column3]]-Table234[[#This Row],[Column2]]</f>
        <v>0</v>
      </c>
      <c r="E180" s="9"/>
      <c r="F180" s="21" t="s">
        <v>152</v>
      </c>
      <c r="G180" s="166">
        <v>7.8698896100000004</v>
      </c>
      <c r="H180" s="209">
        <v>7.8698896100000004</v>
      </c>
      <c r="I180" s="93">
        <f>Table736[[#This Row],[Column3]]-Table736[[#This Row],[Column2]]</f>
        <v>0</v>
      </c>
      <c r="J180" s="9"/>
    </row>
    <row r="181" spans="1:10" ht="14.5" x14ac:dyDescent="0.35">
      <c r="A181" s="21" t="s">
        <v>172</v>
      </c>
      <c r="B181" s="93">
        <v>5.2278477299999997</v>
      </c>
      <c r="C181" s="209">
        <v>5.2278477300000006</v>
      </c>
      <c r="D181" s="92">
        <f>Table234[[#This Row],[Column3]]-Table234[[#This Row],[Column2]]</f>
        <v>0</v>
      </c>
      <c r="E181" s="9"/>
      <c r="F181" s="21" t="s">
        <v>153</v>
      </c>
      <c r="G181" s="166">
        <v>0.47910385999999999</v>
      </c>
      <c r="H181" s="209">
        <v>0.47910385999999999</v>
      </c>
      <c r="I181" s="93">
        <f>Table736[[#This Row],[Column3]]-Table736[[#This Row],[Column2]]</f>
        <v>0</v>
      </c>
      <c r="J181" s="9"/>
    </row>
    <row r="182" spans="1:10" ht="14.5" x14ac:dyDescent="0.35">
      <c r="A182" s="21" t="s">
        <v>173</v>
      </c>
      <c r="B182" s="93">
        <v>3.5831890000000005E-2</v>
      </c>
      <c r="C182" s="209">
        <v>3.5831889999999998E-2</v>
      </c>
      <c r="D182" s="92">
        <f>Table234[[#This Row],[Column3]]-Table234[[#This Row],[Column2]]</f>
        <v>0</v>
      </c>
      <c r="E182" s="9"/>
      <c r="F182" s="21" t="s">
        <v>154</v>
      </c>
      <c r="G182" s="166">
        <v>10.91757161</v>
      </c>
      <c r="H182" s="209">
        <v>10.91757161</v>
      </c>
      <c r="I182" s="93">
        <f>Table736[[#This Row],[Column3]]-Table736[[#This Row],[Column2]]</f>
        <v>0</v>
      </c>
      <c r="J182" s="9"/>
    </row>
    <row r="183" spans="1:10" ht="14.5" x14ac:dyDescent="0.35">
      <c r="A183" s="21" t="s">
        <v>174</v>
      </c>
      <c r="B183" s="93">
        <v>0.39479349999999996</v>
      </c>
      <c r="C183" s="209">
        <v>0.39479350000000002</v>
      </c>
      <c r="D183" s="92">
        <f>Table234[[#This Row],[Column3]]-Table234[[#This Row],[Column2]]</f>
        <v>0</v>
      </c>
      <c r="E183" s="9"/>
      <c r="F183" s="21" t="s">
        <v>155</v>
      </c>
      <c r="G183" s="166">
        <v>16.427544229999999</v>
      </c>
      <c r="H183" s="209">
        <v>16.427544229999999</v>
      </c>
      <c r="I183" s="93">
        <f>Table736[[#This Row],[Column3]]-Table736[[#This Row],[Column2]]</f>
        <v>0</v>
      </c>
      <c r="J183" s="9"/>
    </row>
    <row r="184" spans="1:10" ht="14.5" x14ac:dyDescent="0.35">
      <c r="A184" s="21" t="s">
        <v>175</v>
      </c>
      <c r="B184" s="93">
        <v>23.007723350000003</v>
      </c>
      <c r="C184" s="209">
        <v>23.007723350000003</v>
      </c>
      <c r="D184" s="92">
        <f>Table234[[#This Row],[Column3]]-Table234[[#This Row],[Column2]]</f>
        <v>0</v>
      </c>
      <c r="E184" s="9"/>
      <c r="F184" s="21" t="s">
        <v>156</v>
      </c>
      <c r="G184" s="166">
        <v>6.8744831199999998</v>
      </c>
      <c r="H184" s="209">
        <v>6.8744831199999998</v>
      </c>
      <c r="I184" s="93">
        <f>Table736[[#This Row],[Column3]]-Table736[[#This Row],[Column2]]</f>
        <v>0</v>
      </c>
      <c r="J184" s="9"/>
    </row>
    <row r="185" spans="1:10" ht="14.5" x14ac:dyDescent="0.35">
      <c r="A185" s="21" t="s">
        <v>176</v>
      </c>
      <c r="B185" s="93">
        <v>0</v>
      </c>
      <c r="C185" s="209">
        <v>0</v>
      </c>
      <c r="D185" s="92">
        <f>Table234[[#This Row],[Column3]]-Table234[[#This Row],[Column2]]</f>
        <v>0</v>
      </c>
      <c r="E185" s="9"/>
      <c r="F185" s="21" t="s">
        <v>157</v>
      </c>
      <c r="G185" s="166">
        <v>28.17472562</v>
      </c>
      <c r="H185" s="209">
        <v>28.17472562</v>
      </c>
      <c r="I185" s="93">
        <f>Table736[[#This Row],[Column3]]-Table736[[#This Row],[Column2]]</f>
        <v>0</v>
      </c>
      <c r="J185" s="9"/>
    </row>
    <row r="186" spans="1:10" ht="14.5" x14ac:dyDescent="0.35">
      <c r="A186" s="21" t="s">
        <v>177</v>
      </c>
      <c r="B186" s="93">
        <v>0.16222810999999998</v>
      </c>
      <c r="C186" s="209">
        <v>0.16222810999999998</v>
      </c>
      <c r="D186" s="92">
        <f>Table234[[#This Row],[Column3]]-Table234[[#This Row],[Column2]]</f>
        <v>0</v>
      </c>
      <c r="E186" s="9"/>
      <c r="F186" s="21" t="s">
        <v>158</v>
      </c>
      <c r="G186" s="166">
        <v>0.35166466999999996</v>
      </c>
      <c r="H186" s="209">
        <v>0.35166466999999996</v>
      </c>
      <c r="I186" s="93">
        <f>Table736[[#This Row],[Column3]]-Table736[[#This Row],[Column2]]</f>
        <v>0</v>
      </c>
      <c r="J186" s="9"/>
    </row>
    <row r="187" spans="1:10" ht="14.5" x14ac:dyDescent="0.35">
      <c r="A187" s="21" t="s">
        <v>178</v>
      </c>
      <c r="B187" s="93">
        <v>26.465043780000002</v>
      </c>
      <c r="C187" s="209">
        <v>26.465043780000002</v>
      </c>
      <c r="D187" s="92">
        <f>Table234[[#This Row],[Column3]]-Table234[[#This Row],[Column2]]</f>
        <v>0</v>
      </c>
      <c r="E187" s="9"/>
      <c r="F187" s="21" t="s">
        <v>159</v>
      </c>
      <c r="G187" s="166">
        <v>7.9110874999999998</v>
      </c>
      <c r="H187" s="209">
        <v>7.9110874999999998</v>
      </c>
      <c r="I187" s="93">
        <f>Table736[[#This Row],[Column3]]-Table736[[#This Row],[Column2]]</f>
        <v>0</v>
      </c>
      <c r="J187" s="9"/>
    </row>
    <row r="188" spans="1:10" ht="14.5" x14ac:dyDescent="0.35">
      <c r="A188" s="21" t="s">
        <v>179</v>
      </c>
      <c r="B188" s="93">
        <v>0</v>
      </c>
      <c r="C188" s="209">
        <v>0</v>
      </c>
      <c r="D188" s="92">
        <f>Table234[[#This Row],[Column3]]-Table234[[#This Row],[Column2]]</f>
        <v>0</v>
      </c>
      <c r="E188" s="9"/>
      <c r="F188" s="21" t="s">
        <v>160</v>
      </c>
      <c r="G188" s="166">
        <v>70.479152280000008</v>
      </c>
      <c r="H188" s="209">
        <v>70.479152280000008</v>
      </c>
      <c r="I188" s="93">
        <f>Table736[[#This Row],[Column3]]-Table736[[#This Row],[Column2]]</f>
        <v>0</v>
      </c>
      <c r="J188" s="9"/>
    </row>
    <row r="189" spans="1:10" ht="14.5" x14ac:dyDescent="0.35">
      <c r="A189" s="21" t="s">
        <v>180</v>
      </c>
      <c r="B189" s="93">
        <v>0.44185555999999998</v>
      </c>
      <c r="C189" s="209">
        <v>0.44185555999999998</v>
      </c>
      <c r="D189" s="92">
        <f>Table234[[#This Row],[Column3]]-Table234[[#This Row],[Column2]]</f>
        <v>0</v>
      </c>
      <c r="E189" s="9"/>
      <c r="F189" s="21" t="s">
        <v>161</v>
      </c>
      <c r="G189" s="166">
        <v>5.1475600000000007E-3</v>
      </c>
      <c r="H189" s="209">
        <v>5.1475600000000007E-3</v>
      </c>
      <c r="I189" s="93">
        <f>Table736[[#This Row],[Column3]]-Table736[[#This Row],[Column2]]</f>
        <v>0</v>
      </c>
      <c r="J189" s="9"/>
    </row>
    <row r="190" spans="1:10" ht="14.5" x14ac:dyDescent="0.35">
      <c r="A190" s="21" t="s">
        <v>181</v>
      </c>
      <c r="B190" s="93">
        <v>7.9680933200000004</v>
      </c>
      <c r="C190" s="209">
        <v>7.9680933200000004</v>
      </c>
      <c r="D190" s="92">
        <f>Table234[[#This Row],[Column3]]-Table234[[#This Row],[Column2]]</f>
        <v>0</v>
      </c>
      <c r="E190" s="9"/>
      <c r="F190" s="21" t="s">
        <v>524</v>
      </c>
      <c r="G190" s="166">
        <v>7.3167465800000002</v>
      </c>
      <c r="H190" s="209">
        <v>7.3167465800000002</v>
      </c>
      <c r="I190" s="93">
        <f>Table736[[#This Row],[Column3]]-Table736[[#This Row],[Column2]]</f>
        <v>0</v>
      </c>
      <c r="J190" s="9"/>
    </row>
    <row r="191" spans="1:10" ht="14.5" x14ac:dyDescent="0.35">
      <c r="A191" s="21" t="s">
        <v>182</v>
      </c>
      <c r="B191" s="93">
        <v>0.24591960000000002</v>
      </c>
      <c r="C191" s="209">
        <v>0.24591960000000002</v>
      </c>
      <c r="D191" s="92">
        <f>Table234[[#This Row],[Column3]]-Table234[[#This Row],[Column2]]</f>
        <v>0</v>
      </c>
      <c r="E191" s="9"/>
      <c r="F191" s="21" t="s">
        <v>162</v>
      </c>
      <c r="G191" s="166">
        <v>0.67515714999999998</v>
      </c>
      <c r="H191" s="209">
        <v>0.67515714999999998</v>
      </c>
      <c r="I191" s="93">
        <f>Table736[[#This Row],[Column3]]-Table736[[#This Row],[Column2]]</f>
        <v>0</v>
      </c>
      <c r="J191" s="9"/>
    </row>
    <row r="192" spans="1:10" ht="14.5" x14ac:dyDescent="0.35">
      <c r="A192" s="21" t="s">
        <v>183</v>
      </c>
      <c r="B192" s="93">
        <v>8.2693107699999988</v>
      </c>
      <c r="C192" s="209">
        <v>8.2693107699999988</v>
      </c>
      <c r="D192" s="92">
        <f>Table234[[#This Row],[Column3]]-Table234[[#This Row],[Column2]]</f>
        <v>0</v>
      </c>
      <c r="E192" s="9"/>
      <c r="F192" s="21" t="s">
        <v>163</v>
      </c>
      <c r="G192" s="166">
        <v>7.0064482799999999</v>
      </c>
      <c r="H192" s="209">
        <v>7.0064482799999999</v>
      </c>
      <c r="I192" s="93">
        <f>Table736[[#This Row],[Column3]]-Table736[[#This Row],[Column2]]</f>
        <v>0</v>
      </c>
      <c r="J192" s="9"/>
    </row>
    <row r="193" spans="1:10" ht="14.5" x14ac:dyDescent="0.35">
      <c r="A193" s="21" t="s">
        <v>184</v>
      </c>
      <c r="B193" s="93">
        <v>247.76259699000002</v>
      </c>
      <c r="C193" s="209">
        <v>247.76259699000002</v>
      </c>
      <c r="D193" s="92">
        <f>Table234[[#This Row],[Column3]]-Table234[[#This Row],[Column2]]</f>
        <v>0</v>
      </c>
      <c r="E193" s="9"/>
      <c r="F193" s="21" t="s">
        <v>164</v>
      </c>
      <c r="G193" s="166">
        <v>0.1311621</v>
      </c>
      <c r="H193" s="209">
        <v>0.1311621</v>
      </c>
      <c r="I193" s="93">
        <f>Table736[[#This Row],[Column3]]-Table736[[#This Row],[Column2]]</f>
        <v>0</v>
      </c>
      <c r="J193" s="9"/>
    </row>
    <row r="194" spans="1:10" ht="14.5" x14ac:dyDescent="0.35">
      <c r="A194" s="21" t="s">
        <v>185</v>
      </c>
      <c r="B194" s="93">
        <v>0.74104164000000006</v>
      </c>
      <c r="C194" s="209">
        <v>0.74104164000000006</v>
      </c>
      <c r="D194" s="92">
        <f>Table234[[#This Row],[Column3]]-Table234[[#This Row],[Column2]]</f>
        <v>0</v>
      </c>
      <c r="E194" s="9"/>
      <c r="F194" s="21" t="s">
        <v>165</v>
      </c>
      <c r="G194" s="166">
        <v>0.41917628000000001</v>
      </c>
      <c r="H194" s="209">
        <v>0.41917628000000001</v>
      </c>
      <c r="I194" s="93">
        <f>Table736[[#This Row],[Column3]]-Table736[[#This Row],[Column2]]</f>
        <v>0</v>
      </c>
      <c r="J194" s="9"/>
    </row>
    <row r="195" spans="1:10" ht="14.5" x14ac:dyDescent="0.35">
      <c r="A195" s="21" t="s">
        <v>186</v>
      </c>
      <c r="B195" s="93">
        <v>1E-4</v>
      </c>
      <c r="C195" s="209">
        <v>1E-4</v>
      </c>
      <c r="D195" s="92">
        <f>Table234[[#This Row],[Column3]]-Table234[[#This Row],[Column2]]</f>
        <v>0</v>
      </c>
      <c r="E195" s="9"/>
      <c r="F195" s="21" t="s">
        <v>166</v>
      </c>
      <c r="G195" s="166">
        <v>9.2210999999999997E-4</v>
      </c>
      <c r="H195" s="209">
        <v>9.2210999999999997E-4</v>
      </c>
      <c r="I195" s="93">
        <f>Table736[[#This Row],[Column3]]-Table736[[#This Row],[Column2]]</f>
        <v>0</v>
      </c>
      <c r="J195" s="9"/>
    </row>
    <row r="196" spans="1:10" ht="14.5" x14ac:dyDescent="0.35">
      <c r="A196" s="21" t="s">
        <v>187</v>
      </c>
      <c r="B196" s="93">
        <v>3.5098560000000001E-2</v>
      </c>
      <c r="C196" s="209">
        <v>3.5098560000000001E-2</v>
      </c>
      <c r="D196" s="92">
        <f>Table234[[#This Row],[Column3]]-Table234[[#This Row],[Column2]]</f>
        <v>0</v>
      </c>
      <c r="E196" s="9"/>
      <c r="F196" s="21" t="s">
        <v>167</v>
      </c>
      <c r="G196" s="166">
        <v>9.8553990000000008E-2</v>
      </c>
      <c r="H196" s="209">
        <v>9.8553990000000008E-2</v>
      </c>
      <c r="I196" s="93">
        <f>Table736[[#This Row],[Column3]]-Table736[[#This Row],[Column2]]</f>
        <v>0</v>
      </c>
      <c r="J196" s="9"/>
    </row>
    <row r="197" spans="1:10" ht="14.5" x14ac:dyDescent="0.35">
      <c r="A197" s="21" t="s">
        <v>188</v>
      </c>
      <c r="B197" s="93">
        <v>4.7287949999999995E-2</v>
      </c>
      <c r="C197" s="209">
        <v>4.7287949999999995E-2</v>
      </c>
      <c r="D197" s="92">
        <f>Table234[[#This Row],[Column3]]-Table234[[#This Row],[Column2]]</f>
        <v>0</v>
      </c>
      <c r="E197" s="9"/>
      <c r="F197" s="21" t="s">
        <v>168</v>
      </c>
      <c r="G197" s="166">
        <v>51.939432889999999</v>
      </c>
      <c r="H197" s="209">
        <v>51.939432889999999</v>
      </c>
      <c r="I197" s="93">
        <f>Table736[[#This Row],[Column3]]-Table736[[#This Row],[Column2]]</f>
        <v>0</v>
      </c>
      <c r="J197" s="9"/>
    </row>
    <row r="198" spans="1:10" ht="14.5" x14ac:dyDescent="0.35">
      <c r="A198" s="21" t="s">
        <v>189</v>
      </c>
      <c r="B198" s="93">
        <v>11.501545050000001</v>
      </c>
      <c r="C198" s="209">
        <v>11.501545050000001</v>
      </c>
      <c r="D198" s="92">
        <f>Table234[[#This Row],[Column3]]-Table234[[#This Row],[Column2]]</f>
        <v>0</v>
      </c>
      <c r="E198" s="9"/>
      <c r="F198" s="21" t="s">
        <v>169</v>
      </c>
      <c r="G198" s="166">
        <v>12.69053877</v>
      </c>
      <c r="H198" s="209">
        <v>12.69053877</v>
      </c>
      <c r="I198" s="93">
        <f>Table736[[#This Row],[Column3]]-Table736[[#This Row],[Column2]]</f>
        <v>0</v>
      </c>
      <c r="J198" s="9"/>
    </row>
    <row r="199" spans="1:10" ht="14.5" x14ac:dyDescent="0.35">
      <c r="A199" s="21" t="s">
        <v>190</v>
      </c>
      <c r="B199" s="93">
        <v>9.0976299999999989E-3</v>
      </c>
      <c r="C199" s="209">
        <v>9.0976299999999989E-3</v>
      </c>
      <c r="D199" s="92">
        <f>Table234[[#This Row],[Column3]]-Table234[[#This Row],[Column2]]</f>
        <v>0</v>
      </c>
      <c r="E199" s="9"/>
      <c r="F199" s="21" t="s">
        <v>170</v>
      </c>
      <c r="G199" s="166">
        <v>58.975223139999997</v>
      </c>
      <c r="H199" s="209">
        <v>58.975223139999997</v>
      </c>
      <c r="I199" s="93">
        <f>Table736[[#This Row],[Column3]]-Table736[[#This Row],[Column2]]</f>
        <v>0</v>
      </c>
      <c r="J199" s="9"/>
    </row>
    <row r="200" spans="1:10" ht="14.5" x14ac:dyDescent="0.35">
      <c r="A200" s="21" t="s">
        <v>191</v>
      </c>
      <c r="B200" s="93">
        <v>0</v>
      </c>
      <c r="C200" s="209">
        <v>0</v>
      </c>
      <c r="D200" s="92">
        <f>Table234[[#This Row],[Column3]]-Table234[[#This Row],[Column2]]</f>
        <v>0</v>
      </c>
      <c r="E200" s="9"/>
      <c r="F200" s="21" t="s">
        <v>173</v>
      </c>
      <c r="G200" s="166">
        <v>5.1741244000000002</v>
      </c>
      <c r="H200" s="209">
        <v>5.1741244000000002</v>
      </c>
      <c r="I200" s="93">
        <f>Table736[[#This Row],[Column3]]-Table736[[#This Row],[Column2]]</f>
        <v>0</v>
      </c>
      <c r="J200" s="9"/>
    </row>
    <row r="201" spans="1:10" ht="14.5" x14ac:dyDescent="0.35">
      <c r="A201" s="21" t="s">
        <v>192</v>
      </c>
      <c r="B201" s="93">
        <v>0.72224255000000004</v>
      </c>
      <c r="C201" s="209">
        <v>0.72224255000000004</v>
      </c>
      <c r="D201" s="92">
        <f>Table234[[#This Row],[Column3]]-Table234[[#This Row],[Column2]]</f>
        <v>0</v>
      </c>
      <c r="E201" s="9"/>
      <c r="F201" s="21" t="s">
        <v>174</v>
      </c>
      <c r="G201" s="166">
        <v>13.471978699999999</v>
      </c>
      <c r="H201" s="209">
        <v>13.471978699999999</v>
      </c>
      <c r="I201" s="93">
        <f>Table736[[#This Row],[Column3]]-Table736[[#This Row],[Column2]]</f>
        <v>0</v>
      </c>
      <c r="J201" s="9"/>
    </row>
    <row r="202" spans="1:10" ht="14.5" x14ac:dyDescent="0.35">
      <c r="A202" s="21" t="s">
        <v>193</v>
      </c>
      <c r="B202" s="93">
        <v>0.38139446000000005</v>
      </c>
      <c r="C202" s="209">
        <v>0.38139446000000005</v>
      </c>
      <c r="D202" s="92">
        <f>Table234[[#This Row],[Column3]]-Table234[[#This Row],[Column2]]</f>
        <v>0</v>
      </c>
      <c r="E202" s="9"/>
      <c r="F202" s="21" t="s">
        <v>176</v>
      </c>
      <c r="G202" s="166">
        <v>0.30595627000000003</v>
      </c>
      <c r="H202" s="209">
        <v>0.30595627000000003</v>
      </c>
      <c r="I202" s="93">
        <f>Table736[[#This Row],[Column3]]-Table736[[#This Row],[Column2]]</f>
        <v>0</v>
      </c>
      <c r="J202" s="9"/>
    </row>
    <row r="203" spans="1:10" ht="14.5" x14ac:dyDescent="0.35">
      <c r="A203" s="21" t="s">
        <v>194</v>
      </c>
      <c r="B203" s="93">
        <v>0.77760348000000001</v>
      </c>
      <c r="C203" s="209">
        <v>0.77760348000000001</v>
      </c>
      <c r="D203" s="92">
        <f>Table234[[#This Row],[Column3]]-Table234[[#This Row],[Column2]]</f>
        <v>0</v>
      </c>
      <c r="E203" s="9"/>
      <c r="F203" s="21" t="s">
        <v>177</v>
      </c>
      <c r="G203" s="166">
        <v>0.92839405000000008</v>
      </c>
      <c r="H203" s="209">
        <v>0.92839405000000008</v>
      </c>
      <c r="I203" s="93">
        <f>Table736[[#This Row],[Column3]]-Table736[[#This Row],[Column2]]</f>
        <v>0</v>
      </c>
      <c r="J203" s="9"/>
    </row>
    <row r="204" spans="1:10" ht="14.5" x14ac:dyDescent="0.35">
      <c r="A204" s="21" t="s">
        <v>195</v>
      </c>
      <c r="B204" s="93">
        <v>4.4516007200000001</v>
      </c>
      <c r="C204" s="209">
        <v>4.4516007200000001</v>
      </c>
      <c r="D204" s="92">
        <f>Table234[[#This Row],[Column3]]-Table234[[#This Row],[Column2]]</f>
        <v>0</v>
      </c>
      <c r="E204" s="9"/>
      <c r="F204" s="21" t="s">
        <v>178</v>
      </c>
      <c r="G204" s="166">
        <v>47.525452139999999</v>
      </c>
      <c r="H204" s="209">
        <v>47.525452139999999</v>
      </c>
      <c r="I204" s="93">
        <f>Table736[[#This Row],[Column3]]-Table736[[#This Row],[Column2]]</f>
        <v>0</v>
      </c>
      <c r="J204" s="9"/>
    </row>
    <row r="205" spans="1:10" ht="14.5" x14ac:dyDescent="0.35">
      <c r="A205" s="21" t="s">
        <v>196</v>
      </c>
      <c r="B205" s="93">
        <v>5.4843788</v>
      </c>
      <c r="C205" s="209">
        <v>5.4843788</v>
      </c>
      <c r="D205" s="92">
        <f>Table234[[#This Row],[Column3]]-Table234[[#This Row],[Column2]]</f>
        <v>0</v>
      </c>
      <c r="E205" s="9"/>
      <c r="F205" s="21" t="s">
        <v>179</v>
      </c>
      <c r="G205" s="166">
        <v>12.255065289999999</v>
      </c>
      <c r="H205" s="209">
        <v>12.255065289999999</v>
      </c>
      <c r="I205" s="93">
        <f>Table736[[#This Row],[Column3]]-Table736[[#This Row],[Column2]]</f>
        <v>0</v>
      </c>
      <c r="J205" s="9"/>
    </row>
    <row r="206" spans="1:10" ht="14.5" x14ac:dyDescent="0.35">
      <c r="A206" s="21" t="s">
        <v>197</v>
      </c>
      <c r="B206" s="93">
        <v>9.0111452300000003</v>
      </c>
      <c r="C206" s="209">
        <v>9.0111452300000003</v>
      </c>
      <c r="D206" s="92">
        <f>Table234[[#This Row],[Column3]]-Table234[[#This Row],[Column2]]</f>
        <v>0</v>
      </c>
      <c r="E206" s="9"/>
      <c r="F206" s="21" t="s">
        <v>180</v>
      </c>
      <c r="G206" s="166">
        <v>14.5513505</v>
      </c>
      <c r="H206" s="209">
        <v>14.5513505</v>
      </c>
      <c r="I206" s="93">
        <f>Table736[[#This Row],[Column3]]-Table736[[#This Row],[Column2]]</f>
        <v>0</v>
      </c>
      <c r="J206" s="9"/>
    </row>
    <row r="207" spans="1:10" ht="14.5" x14ac:dyDescent="0.35">
      <c r="A207" s="21" t="s">
        <v>198</v>
      </c>
      <c r="B207" s="93">
        <v>2.86343835</v>
      </c>
      <c r="C207" s="209">
        <v>2.86343835</v>
      </c>
      <c r="D207" s="92">
        <f>Table234[[#This Row],[Column3]]-Table234[[#This Row],[Column2]]</f>
        <v>0</v>
      </c>
      <c r="E207" s="9"/>
      <c r="F207" s="21" t="s">
        <v>181</v>
      </c>
      <c r="G207" s="166">
        <v>11.093090759999999</v>
      </c>
      <c r="H207" s="209">
        <v>11.093090759999999</v>
      </c>
      <c r="I207" s="93">
        <f>Table736[[#This Row],[Column3]]-Table736[[#This Row],[Column2]]</f>
        <v>0</v>
      </c>
      <c r="J207" s="9"/>
    </row>
    <row r="208" spans="1:10" ht="14.5" x14ac:dyDescent="0.35">
      <c r="A208" s="21" t="s">
        <v>199</v>
      </c>
      <c r="B208" s="93">
        <v>0.35400435999999996</v>
      </c>
      <c r="C208" s="209">
        <v>0.35400435999999996</v>
      </c>
      <c r="D208" s="92">
        <f>Table234[[#This Row],[Column3]]-Table234[[#This Row],[Column2]]</f>
        <v>0</v>
      </c>
      <c r="E208" s="9"/>
      <c r="F208" s="21" t="s">
        <v>182</v>
      </c>
      <c r="G208" s="166">
        <v>17.97352382</v>
      </c>
      <c r="H208" s="209">
        <v>17.97352382</v>
      </c>
      <c r="I208" s="93">
        <f>Table736[[#This Row],[Column3]]-Table736[[#This Row],[Column2]]</f>
        <v>0</v>
      </c>
      <c r="J208" s="9"/>
    </row>
    <row r="209" spans="1:10" ht="14.5" x14ac:dyDescent="0.35">
      <c r="A209" s="21" t="s">
        <v>200</v>
      </c>
      <c r="B209" s="93">
        <v>10.58712631</v>
      </c>
      <c r="C209" s="209">
        <v>10.58712631</v>
      </c>
      <c r="D209" s="92">
        <f>Table234[[#This Row],[Column3]]-Table234[[#This Row],[Column2]]</f>
        <v>0</v>
      </c>
      <c r="E209" s="9"/>
      <c r="F209" s="21" t="s">
        <v>184</v>
      </c>
      <c r="G209" s="166">
        <v>431.54116513999998</v>
      </c>
      <c r="H209" s="209">
        <v>431.54116513999998</v>
      </c>
      <c r="I209" s="93">
        <f>Table736[[#This Row],[Column3]]-Table736[[#This Row],[Column2]]</f>
        <v>0</v>
      </c>
      <c r="J209" s="9"/>
    </row>
    <row r="210" spans="1:10" ht="14.5" x14ac:dyDescent="0.35">
      <c r="A210" s="21" t="s">
        <v>201</v>
      </c>
      <c r="B210" s="93">
        <v>3.24896517</v>
      </c>
      <c r="C210" s="209">
        <v>3.24896517</v>
      </c>
      <c r="D210" s="92">
        <f>Table234[[#This Row],[Column3]]-Table234[[#This Row],[Column2]]</f>
        <v>0</v>
      </c>
      <c r="E210" s="9"/>
      <c r="F210" s="21" t="s">
        <v>185</v>
      </c>
      <c r="G210" s="166">
        <v>5.6560539699999994</v>
      </c>
      <c r="H210" s="209">
        <v>5.6560539699999994</v>
      </c>
      <c r="I210" s="93">
        <f>Table736[[#This Row],[Column3]]-Table736[[#This Row],[Column2]]</f>
        <v>0</v>
      </c>
      <c r="J210" s="9"/>
    </row>
    <row r="211" spans="1:10" ht="14.5" x14ac:dyDescent="0.35">
      <c r="A211" s="21" t="s">
        <v>202</v>
      </c>
      <c r="B211" s="93">
        <v>5.6006744500000005</v>
      </c>
      <c r="C211" s="209">
        <v>5.6006744500000005</v>
      </c>
      <c r="D211" s="92">
        <f>Table234[[#This Row],[Column3]]-Table234[[#This Row],[Column2]]</f>
        <v>0</v>
      </c>
      <c r="E211" s="9"/>
      <c r="F211" s="21" t="s">
        <v>186</v>
      </c>
      <c r="G211" s="166">
        <v>0.52804855000000006</v>
      </c>
      <c r="H211" s="209">
        <v>0.52804855000000006</v>
      </c>
      <c r="I211" s="93">
        <f>Table736[[#This Row],[Column3]]-Table736[[#This Row],[Column2]]</f>
        <v>0</v>
      </c>
      <c r="J211" s="9"/>
    </row>
    <row r="212" spans="1:10" ht="14.5" x14ac:dyDescent="0.35">
      <c r="A212" s="21" t="s">
        <v>203</v>
      </c>
      <c r="B212" s="93">
        <v>0.14620279</v>
      </c>
      <c r="C212" s="209">
        <v>0.14620279</v>
      </c>
      <c r="D212" s="92">
        <f>Table234[[#This Row],[Column3]]-Table234[[#This Row],[Column2]]</f>
        <v>0</v>
      </c>
      <c r="E212" s="9"/>
      <c r="F212" s="21" t="s">
        <v>187</v>
      </c>
      <c r="G212" s="166">
        <v>1.8689906999999999</v>
      </c>
      <c r="H212" s="209">
        <v>1.8689906999999999</v>
      </c>
      <c r="I212" s="93">
        <f>Table736[[#This Row],[Column3]]-Table736[[#This Row],[Column2]]</f>
        <v>0</v>
      </c>
      <c r="J212" s="9"/>
    </row>
    <row r="213" spans="1:10" ht="14.5" x14ac:dyDescent="0.35">
      <c r="A213" s="21" t="s">
        <v>204</v>
      </c>
      <c r="B213" s="93">
        <v>3.0161850499999998</v>
      </c>
      <c r="C213" s="209">
        <v>3.0161850499999998</v>
      </c>
      <c r="D213" s="92">
        <f>Table234[[#This Row],[Column3]]-Table234[[#This Row],[Column2]]</f>
        <v>0</v>
      </c>
      <c r="E213" s="9"/>
      <c r="F213" s="21" t="s">
        <v>188</v>
      </c>
      <c r="G213" s="166">
        <v>8.1279582500000007</v>
      </c>
      <c r="H213" s="209">
        <v>8.1279582500000007</v>
      </c>
      <c r="I213" s="93">
        <f>Table736[[#This Row],[Column3]]-Table736[[#This Row],[Column2]]</f>
        <v>0</v>
      </c>
      <c r="J213" s="9"/>
    </row>
    <row r="214" spans="1:10" ht="14.5" x14ac:dyDescent="0.35">
      <c r="A214" s="21" t="s">
        <v>205</v>
      </c>
      <c r="B214" s="93">
        <v>0.26012849999999998</v>
      </c>
      <c r="C214" s="209">
        <v>0.26012849999999998</v>
      </c>
      <c r="D214" s="92">
        <f>Table234[[#This Row],[Column3]]-Table234[[#This Row],[Column2]]</f>
        <v>0</v>
      </c>
      <c r="E214" s="9"/>
      <c r="F214" s="21" t="s">
        <v>191</v>
      </c>
      <c r="G214" s="166">
        <v>3.7064997000000002</v>
      </c>
      <c r="H214" s="209">
        <v>3.7064997000000002</v>
      </c>
      <c r="I214" s="93">
        <f>Table736[[#This Row],[Column3]]-Table736[[#This Row],[Column2]]</f>
        <v>0</v>
      </c>
      <c r="J214" s="9"/>
    </row>
    <row r="215" spans="1:10" ht="14.5" x14ac:dyDescent="0.35">
      <c r="A215" s="21" t="s">
        <v>206</v>
      </c>
      <c r="B215" s="93">
        <v>0.48613165999999997</v>
      </c>
      <c r="C215" s="209">
        <v>0.48613165999999997</v>
      </c>
      <c r="D215" s="92">
        <f>Table234[[#This Row],[Column3]]-Table234[[#This Row],[Column2]]</f>
        <v>0</v>
      </c>
      <c r="E215" s="9"/>
      <c r="F215" s="21" t="s">
        <v>192</v>
      </c>
      <c r="G215" s="166">
        <v>1.4451698799999999</v>
      </c>
      <c r="H215" s="209">
        <v>1.4451698799999999</v>
      </c>
      <c r="I215" s="93">
        <f>Table736[[#This Row],[Column3]]-Table736[[#This Row],[Column2]]</f>
        <v>0</v>
      </c>
      <c r="J215" s="9"/>
    </row>
    <row r="216" spans="1:10" ht="14.5" x14ac:dyDescent="0.35">
      <c r="A216" s="21" t="s">
        <v>207</v>
      </c>
      <c r="B216" s="93">
        <v>4.2560510000000003E-2</v>
      </c>
      <c r="C216" s="209">
        <v>4.2560510000000003E-2</v>
      </c>
      <c r="D216" s="92">
        <f>Table234[[#This Row],[Column3]]-Table234[[#This Row],[Column2]]</f>
        <v>0</v>
      </c>
      <c r="E216" s="9"/>
      <c r="F216" s="21" t="s">
        <v>193</v>
      </c>
      <c r="G216" s="166">
        <v>3.3362791600000001</v>
      </c>
      <c r="H216" s="209">
        <v>3.3362791600000001</v>
      </c>
      <c r="I216" s="93">
        <f>Table736[[#This Row],[Column3]]-Table736[[#This Row],[Column2]]</f>
        <v>0</v>
      </c>
      <c r="J216" s="9"/>
    </row>
    <row r="217" spans="1:10" ht="14.5" x14ac:dyDescent="0.35">
      <c r="A217" s="21" t="s">
        <v>208</v>
      </c>
      <c r="B217" s="93">
        <v>1.3271379999999999E-2</v>
      </c>
      <c r="C217" s="209">
        <v>1.3271379999999999E-2</v>
      </c>
      <c r="D217" s="92">
        <f>Table234[[#This Row],[Column3]]-Table234[[#This Row],[Column2]]</f>
        <v>0</v>
      </c>
      <c r="E217" s="9"/>
      <c r="F217" s="21" t="s">
        <v>194</v>
      </c>
      <c r="G217" s="166">
        <v>46.707043970000001</v>
      </c>
      <c r="H217" s="209">
        <v>46.707043970000001</v>
      </c>
      <c r="I217" s="93">
        <f>Table736[[#This Row],[Column3]]-Table736[[#This Row],[Column2]]</f>
        <v>0</v>
      </c>
      <c r="J217" s="9"/>
    </row>
    <row r="218" spans="1:10" ht="14.5" x14ac:dyDescent="0.35">
      <c r="A218" s="21" t="s">
        <v>209</v>
      </c>
      <c r="B218" s="93">
        <v>3.1229373700000003</v>
      </c>
      <c r="C218" s="209">
        <v>3.1229373700000003</v>
      </c>
      <c r="D218" s="92">
        <f>Table234[[#This Row],[Column3]]-Table234[[#This Row],[Column2]]</f>
        <v>0</v>
      </c>
      <c r="E218" s="9"/>
      <c r="F218" s="21" t="s">
        <v>196</v>
      </c>
      <c r="G218" s="166">
        <v>79.678438599999993</v>
      </c>
      <c r="H218" s="209">
        <v>79.678438599999993</v>
      </c>
      <c r="I218" s="93">
        <f>Table736[[#This Row],[Column3]]-Table736[[#This Row],[Column2]]</f>
        <v>0</v>
      </c>
      <c r="J218" s="9"/>
    </row>
    <row r="219" spans="1:10" ht="14.5" x14ac:dyDescent="0.35">
      <c r="A219" s="21" t="s">
        <v>210</v>
      </c>
      <c r="B219" s="93">
        <v>4.9061559199999998</v>
      </c>
      <c r="C219" s="209">
        <v>4.9061559199999998</v>
      </c>
      <c r="D219" s="92">
        <f>Table234[[#This Row],[Column3]]-Table234[[#This Row],[Column2]]</f>
        <v>0</v>
      </c>
      <c r="E219" s="9"/>
      <c r="F219" s="21" t="s">
        <v>198</v>
      </c>
      <c r="G219" s="166">
        <v>29.87118019</v>
      </c>
      <c r="H219" s="209">
        <v>29.87118019</v>
      </c>
      <c r="I219" s="93">
        <f>Table736[[#This Row],[Column3]]-Table736[[#This Row],[Column2]]</f>
        <v>0</v>
      </c>
      <c r="J219" s="9"/>
    </row>
    <row r="220" spans="1:10" ht="14.5" x14ac:dyDescent="0.35">
      <c r="A220" s="21" t="s">
        <v>211</v>
      </c>
      <c r="B220" s="93">
        <v>45.845184340000003</v>
      </c>
      <c r="C220" s="209">
        <v>45.845184340000003</v>
      </c>
      <c r="D220" s="92">
        <f>Table234[[#This Row],[Column3]]-Table234[[#This Row],[Column2]]</f>
        <v>0</v>
      </c>
      <c r="E220" s="9"/>
      <c r="F220" s="21" t="s">
        <v>199</v>
      </c>
      <c r="G220" s="166">
        <v>8.6903078000000011</v>
      </c>
      <c r="H220" s="209">
        <v>8.6903078000000011</v>
      </c>
      <c r="I220" s="93">
        <f>Table736[[#This Row],[Column3]]-Table736[[#This Row],[Column2]]</f>
        <v>0</v>
      </c>
      <c r="J220" s="9"/>
    </row>
    <row r="221" spans="1:10" ht="14.5" x14ac:dyDescent="0.35">
      <c r="A221" s="21" t="s">
        <v>212</v>
      </c>
      <c r="B221" s="93">
        <v>1.5727962900000001</v>
      </c>
      <c r="C221" s="209">
        <v>1.5727962900000001</v>
      </c>
      <c r="D221" s="92">
        <f>Table234[[#This Row],[Column3]]-Table234[[#This Row],[Column2]]</f>
        <v>0</v>
      </c>
      <c r="E221" s="9"/>
      <c r="F221" s="21" t="s">
        <v>200</v>
      </c>
      <c r="G221" s="166">
        <v>61.422881189999998</v>
      </c>
      <c r="H221" s="209">
        <v>61.422881189999998</v>
      </c>
      <c r="I221" s="93">
        <f>Table736[[#This Row],[Column3]]-Table736[[#This Row],[Column2]]</f>
        <v>0</v>
      </c>
      <c r="J221" s="9"/>
    </row>
    <row r="222" spans="1:10" ht="14.5" x14ac:dyDescent="0.35">
      <c r="A222" s="21" t="s">
        <v>213</v>
      </c>
      <c r="B222" s="93">
        <v>3.8071430000000003E-2</v>
      </c>
      <c r="C222" s="209">
        <v>3.8071430000000003E-2</v>
      </c>
      <c r="D222" s="92">
        <f>Table234[[#This Row],[Column3]]-Table234[[#This Row],[Column2]]</f>
        <v>0</v>
      </c>
      <c r="E222" s="9"/>
      <c r="F222" s="21" t="s">
        <v>203</v>
      </c>
      <c r="G222" s="166">
        <v>41.254968959999999</v>
      </c>
      <c r="H222" s="209">
        <v>41.254968959999999</v>
      </c>
      <c r="I222" s="93">
        <f>Table736[[#This Row],[Column3]]-Table736[[#This Row],[Column2]]</f>
        <v>0</v>
      </c>
      <c r="J222" s="9"/>
    </row>
    <row r="223" spans="1:10" ht="14.5" x14ac:dyDescent="0.35">
      <c r="A223" s="21" t="s">
        <v>214</v>
      </c>
      <c r="B223" s="93">
        <v>0.60443504000000003</v>
      </c>
      <c r="C223" s="209">
        <v>0.60443504000000003</v>
      </c>
      <c r="D223" s="92">
        <f>Table234[[#This Row],[Column3]]-Table234[[#This Row],[Column2]]</f>
        <v>0</v>
      </c>
      <c r="E223" s="9"/>
      <c r="F223" s="21" t="s">
        <v>204</v>
      </c>
      <c r="G223" s="166">
        <v>67.269276219999995</v>
      </c>
      <c r="H223" s="209">
        <v>67.269276219999995</v>
      </c>
      <c r="I223" s="93">
        <f>Table736[[#This Row],[Column3]]-Table736[[#This Row],[Column2]]</f>
        <v>0</v>
      </c>
      <c r="J223" s="9"/>
    </row>
    <row r="224" spans="1:10" ht="14.5" x14ac:dyDescent="0.35">
      <c r="A224" s="21" t="s">
        <v>215</v>
      </c>
      <c r="B224" s="93">
        <v>56.834428500000001</v>
      </c>
      <c r="C224" s="209">
        <v>56.834428500000001</v>
      </c>
      <c r="D224" s="92">
        <f>Table234[[#This Row],[Column3]]-Table234[[#This Row],[Column2]]</f>
        <v>0</v>
      </c>
      <c r="E224" s="9"/>
      <c r="F224" s="21" t="s">
        <v>205</v>
      </c>
      <c r="G224" s="166">
        <v>8.0035531100000004</v>
      </c>
      <c r="H224" s="209">
        <v>8.0035531100000004</v>
      </c>
      <c r="I224" s="93">
        <f>Table736[[#This Row],[Column3]]-Table736[[#This Row],[Column2]]</f>
        <v>0</v>
      </c>
      <c r="J224" s="9"/>
    </row>
    <row r="225" spans="1:10" ht="14.5" x14ac:dyDescent="0.35">
      <c r="A225" s="21" t="s">
        <v>216</v>
      </c>
      <c r="B225" s="93">
        <v>5.1242599599999998</v>
      </c>
      <c r="C225" s="209">
        <v>5.1242599599999998</v>
      </c>
      <c r="D225" s="92">
        <f>Table234[[#This Row],[Column3]]-Table234[[#This Row],[Column2]]</f>
        <v>0</v>
      </c>
      <c r="E225" s="9"/>
      <c r="F225" s="21" t="s">
        <v>206</v>
      </c>
      <c r="G225" s="166">
        <v>15.28381184</v>
      </c>
      <c r="H225" s="209">
        <v>15.28381184</v>
      </c>
      <c r="I225" s="93">
        <f>Table736[[#This Row],[Column3]]-Table736[[#This Row],[Column2]]</f>
        <v>0</v>
      </c>
      <c r="J225" s="9"/>
    </row>
    <row r="226" spans="1:10" ht="14.5" x14ac:dyDescent="0.35">
      <c r="A226" s="21" t="s">
        <v>217</v>
      </c>
      <c r="B226" s="93">
        <v>92.847406980000002</v>
      </c>
      <c r="C226" s="209">
        <v>92.847406980000002</v>
      </c>
      <c r="D226" s="92">
        <f>Table234[[#This Row],[Column3]]-Table234[[#This Row],[Column2]]</f>
        <v>0</v>
      </c>
      <c r="E226" s="9"/>
      <c r="F226" s="21" t="s">
        <v>207</v>
      </c>
      <c r="G226" s="166">
        <v>2.1961010999999999</v>
      </c>
      <c r="H226" s="209">
        <v>2.1961010999999999</v>
      </c>
      <c r="I226" s="93">
        <f>Table736[[#This Row],[Column3]]-Table736[[#This Row],[Column2]]</f>
        <v>0</v>
      </c>
      <c r="J226" s="9"/>
    </row>
    <row r="227" spans="1:10" ht="14.5" x14ac:dyDescent="0.35">
      <c r="A227" s="21" t="s">
        <v>218</v>
      </c>
      <c r="B227" s="93">
        <v>62.243493729999997</v>
      </c>
      <c r="C227" s="209">
        <v>62.243493729999997</v>
      </c>
      <c r="D227" s="92">
        <f>Table234[[#This Row],[Column3]]-Table234[[#This Row],[Column2]]</f>
        <v>0</v>
      </c>
      <c r="E227" s="9"/>
      <c r="F227" s="21" t="s">
        <v>208</v>
      </c>
      <c r="G227" s="166">
        <v>1.9449539199999999</v>
      </c>
      <c r="H227" s="209">
        <v>1.9449539199999999</v>
      </c>
      <c r="I227" s="93">
        <f>Table736[[#This Row],[Column3]]-Table736[[#This Row],[Column2]]</f>
        <v>0</v>
      </c>
      <c r="J227" s="9"/>
    </row>
    <row r="228" spans="1:10" ht="14.5" x14ac:dyDescent="0.35">
      <c r="A228" s="21" t="s">
        <v>219</v>
      </c>
      <c r="B228" s="93">
        <v>0.16941467000000002</v>
      </c>
      <c r="C228" s="209">
        <v>0.16941467000000002</v>
      </c>
      <c r="D228" s="92">
        <f>Table234[[#This Row],[Column3]]-Table234[[#This Row],[Column2]]</f>
        <v>0</v>
      </c>
      <c r="E228" s="9"/>
      <c r="F228" s="21" t="s">
        <v>209</v>
      </c>
      <c r="G228" s="166">
        <v>105.87732309</v>
      </c>
      <c r="H228" s="209">
        <v>105.87732309</v>
      </c>
      <c r="I228" s="93">
        <f>Table736[[#This Row],[Column3]]-Table736[[#This Row],[Column2]]</f>
        <v>0</v>
      </c>
      <c r="J228" s="9"/>
    </row>
    <row r="229" spans="1:10" ht="14.5" x14ac:dyDescent="0.35">
      <c r="A229" s="21" t="s">
        <v>220</v>
      </c>
      <c r="B229" s="93">
        <v>7.8690846199999998</v>
      </c>
      <c r="C229" s="209">
        <v>7.8690846199999998</v>
      </c>
      <c r="D229" s="92">
        <f>Table234[[#This Row],[Column3]]-Table234[[#This Row],[Column2]]</f>
        <v>0</v>
      </c>
      <c r="E229" s="9"/>
      <c r="F229" s="21" t="s">
        <v>210</v>
      </c>
      <c r="G229" s="166">
        <v>32.992837940000001</v>
      </c>
      <c r="H229" s="209">
        <v>32.992837940000001</v>
      </c>
      <c r="I229" s="93">
        <f>Table736[[#This Row],[Column3]]-Table736[[#This Row],[Column2]]</f>
        <v>0</v>
      </c>
      <c r="J229" s="9"/>
    </row>
    <row r="230" spans="1:10" ht="14.5" x14ac:dyDescent="0.35">
      <c r="A230" s="21" t="s">
        <v>221</v>
      </c>
      <c r="B230" s="93">
        <v>0.20807422</v>
      </c>
      <c r="C230" s="209">
        <v>0.20807422</v>
      </c>
      <c r="D230" s="92">
        <f>Table234[[#This Row],[Column3]]-Table234[[#This Row],[Column2]]</f>
        <v>0</v>
      </c>
      <c r="E230" s="9"/>
      <c r="F230" s="21" t="s">
        <v>212</v>
      </c>
      <c r="G230" s="166">
        <v>49.091996530000003</v>
      </c>
      <c r="H230" s="209">
        <v>49.091996530000003</v>
      </c>
      <c r="I230" s="93">
        <f>Table736[[#This Row],[Column3]]-Table736[[#This Row],[Column2]]</f>
        <v>0</v>
      </c>
      <c r="J230" s="9"/>
    </row>
    <row r="231" spans="1:10" ht="14.5" x14ac:dyDescent="0.35">
      <c r="A231" s="21" t="s">
        <v>222</v>
      </c>
      <c r="B231" s="93">
        <v>2.8332380399999999</v>
      </c>
      <c r="C231" s="209">
        <v>2.8332380399999999</v>
      </c>
      <c r="D231" s="92">
        <f>Table234[[#This Row],[Column3]]-Table234[[#This Row],[Column2]]</f>
        <v>0</v>
      </c>
      <c r="E231" s="9"/>
      <c r="F231" s="21" t="s">
        <v>213</v>
      </c>
      <c r="G231" s="166">
        <v>8.7535325000000004</v>
      </c>
      <c r="H231" s="209">
        <v>8.7535325000000004</v>
      </c>
      <c r="I231" s="93">
        <f>Table736[[#This Row],[Column3]]-Table736[[#This Row],[Column2]]</f>
        <v>0</v>
      </c>
      <c r="J231" s="9"/>
    </row>
    <row r="232" spans="1:10" ht="14.5" x14ac:dyDescent="0.35">
      <c r="A232" s="21" t="s">
        <v>223</v>
      </c>
      <c r="B232" s="93">
        <v>0</v>
      </c>
      <c r="C232" s="209">
        <v>0</v>
      </c>
      <c r="D232" s="92">
        <f>Table234[[#This Row],[Column3]]-Table234[[#This Row],[Column2]]</f>
        <v>0</v>
      </c>
      <c r="E232" s="9"/>
      <c r="F232" s="21" t="s">
        <v>214</v>
      </c>
      <c r="G232" s="166">
        <v>50.966166189999996</v>
      </c>
      <c r="H232" s="209">
        <v>50.966166189999996</v>
      </c>
      <c r="I232" s="93">
        <f>Table736[[#This Row],[Column3]]-Table736[[#This Row],[Column2]]</f>
        <v>0</v>
      </c>
      <c r="J232" s="9"/>
    </row>
    <row r="233" spans="1:10" ht="14.5" x14ac:dyDescent="0.35">
      <c r="A233" s="21" t="s">
        <v>224</v>
      </c>
      <c r="B233" s="93">
        <v>0.301956</v>
      </c>
      <c r="C233" s="209">
        <v>0.301956</v>
      </c>
      <c r="D233" s="92">
        <f>Table234[[#This Row],[Column3]]-Table234[[#This Row],[Column2]]</f>
        <v>0</v>
      </c>
      <c r="E233" s="9"/>
      <c r="F233" s="21" t="s">
        <v>215</v>
      </c>
      <c r="G233" s="166">
        <v>10.742712730000001</v>
      </c>
      <c r="H233" s="209">
        <v>10.742712730000001</v>
      </c>
      <c r="I233" s="93">
        <f>Table736[[#This Row],[Column3]]-Table736[[#This Row],[Column2]]</f>
        <v>0</v>
      </c>
      <c r="J233" s="9"/>
    </row>
    <row r="234" spans="1:10" ht="14.5" x14ac:dyDescent="0.35">
      <c r="A234" s="21" t="s">
        <v>225</v>
      </c>
      <c r="B234" s="93">
        <v>3.7962489999999995E-2</v>
      </c>
      <c r="C234" s="209">
        <v>3.7962489999999995E-2</v>
      </c>
      <c r="D234" s="92">
        <f>Table234[[#This Row],[Column3]]-Table234[[#This Row],[Column2]]</f>
        <v>0</v>
      </c>
      <c r="E234" s="9"/>
      <c r="F234" s="21" t="s">
        <v>219</v>
      </c>
      <c r="G234" s="166">
        <v>24.571184079999998</v>
      </c>
      <c r="H234" s="209">
        <v>24.571184079999998</v>
      </c>
      <c r="I234" s="93">
        <f>Table736[[#This Row],[Column3]]-Table736[[#This Row],[Column2]]</f>
        <v>0</v>
      </c>
      <c r="J234" s="9"/>
    </row>
    <row r="235" spans="1:10" ht="14.5" x14ac:dyDescent="0.35">
      <c r="A235" s="21" t="s">
        <v>226</v>
      </c>
      <c r="B235" s="93">
        <v>1.3365469399999999</v>
      </c>
      <c r="C235" s="209">
        <v>1.3365469399999999</v>
      </c>
      <c r="D235" s="92">
        <f>Table234[[#This Row],[Column3]]-Table234[[#This Row],[Column2]]</f>
        <v>0</v>
      </c>
      <c r="E235" s="9"/>
      <c r="F235" s="21" t="s">
        <v>221</v>
      </c>
      <c r="G235" s="166">
        <v>9.3510176300000012</v>
      </c>
      <c r="H235" s="209">
        <v>9.3510176300000012</v>
      </c>
      <c r="I235" s="93">
        <f>Table736[[#This Row],[Column3]]-Table736[[#This Row],[Column2]]</f>
        <v>0</v>
      </c>
      <c r="J235" s="9"/>
    </row>
    <row r="236" spans="1:10" ht="14.5" x14ac:dyDescent="0.35">
      <c r="A236" s="21" t="s">
        <v>227</v>
      </c>
      <c r="B236" s="93">
        <v>3.4151279999999999E-2</v>
      </c>
      <c r="C236" s="209">
        <v>3.4151279999999999E-2</v>
      </c>
      <c r="D236" s="92">
        <f>Table234[[#This Row],[Column3]]-Table234[[#This Row],[Column2]]</f>
        <v>0</v>
      </c>
      <c r="E236" s="9"/>
      <c r="F236" s="21" t="s">
        <v>223</v>
      </c>
      <c r="G236" s="166">
        <v>3.1066417799999999</v>
      </c>
      <c r="H236" s="209">
        <v>3.1066417799999999</v>
      </c>
      <c r="I236" s="93">
        <f>Table736[[#This Row],[Column3]]-Table736[[#This Row],[Column2]]</f>
        <v>0</v>
      </c>
      <c r="J236" s="9"/>
    </row>
    <row r="237" spans="1:10" ht="14.5" x14ac:dyDescent="0.35">
      <c r="A237" s="21" t="s">
        <v>228</v>
      </c>
      <c r="B237" s="93">
        <v>0.1152112</v>
      </c>
      <c r="C237" s="209">
        <v>0.1152112</v>
      </c>
      <c r="D237" s="92">
        <f>Table234[[#This Row],[Column3]]-Table234[[#This Row],[Column2]]</f>
        <v>0</v>
      </c>
      <c r="E237" s="9"/>
      <c r="F237" s="21" t="s">
        <v>224</v>
      </c>
      <c r="G237" s="166">
        <v>21.283924969999998</v>
      </c>
      <c r="H237" s="209">
        <v>21.283924969999998</v>
      </c>
      <c r="I237" s="93">
        <f>Table736[[#This Row],[Column3]]-Table736[[#This Row],[Column2]]</f>
        <v>0</v>
      </c>
      <c r="J237" s="9"/>
    </row>
    <row r="238" spans="1:10" ht="14.5" x14ac:dyDescent="0.35">
      <c r="A238" s="21" t="s">
        <v>229</v>
      </c>
      <c r="B238" s="93">
        <v>1.90488262</v>
      </c>
      <c r="C238" s="209">
        <v>1.9048826200000002</v>
      </c>
      <c r="D238" s="92">
        <f>Table234[[#This Row],[Column3]]-Table234[[#This Row],[Column2]]</f>
        <v>0</v>
      </c>
      <c r="E238" s="9"/>
      <c r="F238" s="21" t="s">
        <v>225</v>
      </c>
      <c r="G238" s="166">
        <v>11.141017659999999</v>
      </c>
      <c r="H238" s="209">
        <v>11.141017659999999</v>
      </c>
      <c r="I238" s="93">
        <f>Table736[[#This Row],[Column3]]-Table736[[#This Row],[Column2]]</f>
        <v>0</v>
      </c>
      <c r="J238" s="9"/>
    </row>
    <row r="239" spans="1:10" ht="14.5" x14ac:dyDescent="0.35">
      <c r="A239" s="21" t="s">
        <v>230</v>
      </c>
      <c r="B239" s="93">
        <v>0.20138493999999998</v>
      </c>
      <c r="C239" s="209">
        <v>0.20138494000000001</v>
      </c>
      <c r="D239" s="92">
        <f>Table234[[#This Row],[Column3]]-Table234[[#This Row],[Column2]]</f>
        <v>0</v>
      </c>
      <c r="E239" s="9"/>
      <c r="F239" s="21" t="s">
        <v>226</v>
      </c>
      <c r="G239" s="166">
        <v>21.782947329999999</v>
      </c>
      <c r="H239" s="209">
        <v>21.782947329999999</v>
      </c>
      <c r="I239" s="93">
        <f>Table736[[#This Row],[Column3]]-Table736[[#This Row],[Column2]]</f>
        <v>0</v>
      </c>
      <c r="J239" s="9"/>
    </row>
    <row r="240" spans="1:10" ht="14.5" x14ac:dyDescent="0.35">
      <c r="A240" s="21" t="s">
        <v>231</v>
      </c>
      <c r="B240" s="93">
        <v>0.11213297</v>
      </c>
      <c r="C240" s="209">
        <v>0.11213297</v>
      </c>
      <c r="D240" s="92">
        <f>Table234[[#This Row],[Column3]]-Table234[[#This Row],[Column2]]</f>
        <v>0</v>
      </c>
      <c r="E240" s="9"/>
      <c r="F240" s="21" t="s">
        <v>227</v>
      </c>
      <c r="G240" s="166">
        <v>4.7646317500000004</v>
      </c>
      <c r="H240" s="209">
        <v>4.7646317500000004</v>
      </c>
      <c r="I240" s="93">
        <f>Table736[[#This Row],[Column3]]-Table736[[#This Row],[Column2]]</f>
        <v>0</v>
      </c>
      <c r="J240" s="9"/>
    </row>
    <row r="241" spans="1:10" ht="14.5" x14ac:dyDescent="0.35">
      <c r="A241" s="21" t="s">
        <v>232</v>
      </c>
      <c r="B241" s="93">
        <v>2.370183E-2</v>
      </c>
      <c r="C241" s="209">
        <v>2.370183E-2</v>
      </c>
      <c r="D241" s="92">
        <f>Table234[[#This Row],[Column3]]-Table234[[#This Row],[Column2]]</f>
        <v>0</v>
      </c>
      <c r="E241" s="9"/>
      <c r="F241" s="21" t="s">
        <v>229</v>
      </c>
      <c r="G241" s="166">
        <v>32.510457680000002</v>
      </c>
      <c r="H241" s="209">
        <v>32.510457680000002</v>
      </c>
      <c r="I241" s="93">
        <f>Table736[[#This Row],[Column3]]-Table736[[#This Row],[Column2]]</f>
        <v>0</v>
      </c>
      <c r="J241" s="9"/>
    </row>
    <row r="242" spans="1:10" ht="14.5" x14ac:dyDescent="0.35">
      <c r="A242" s="21" t="s">
        <v>233</v>
      </c>
      <c r="B242" s="93">
        <v>8.1714819999999994E-2</v>
      </c>
      <c r="C242" s="209">
        <v>8.1714820000000007E-2</v>
      </c>
      <c r="D242" s="92">
        <f>Table234[[#This Row],[Column3]]-Table234[[#This Row],[Column2]]</f>
        <v>0</v>
      </c>
      <c r="E242" s="9"/>
      <c r="F242" s="21" t="s">
        <v>230</v>
      </c>
      <c r="G242" s="166">
        <v>16.643602050000002</v>
      </c>
      <c r="H242" s="209">
        <v>16.643602050000002</v>
      </c>
      <c r="I242" s="93">
        <f>Table736[[#This Row],[Column3]]-Table736[[#This Row],[Column2]]</f>
        <v>0</v>
      </c>
      <c r="J242" s="9"/>
    </row>
    <row r="243" spans="1:10" ht="14.5" x14ac:dyDescent="0.35">
      <c r="A243" s="21" t="s">
        <v>234</v>
      </c>
      <c r="B243" s="93">
        <v>4.8989999999999997E-3</v>
      </c>
      <c r="C243" s="209">
        <v>4.8989999999999997E-3</v>
      </c>
      <c r="D243" s="92">
        <f>Table234[[#This Row],[Column3]]-Table234[[#This Row],[Column2]]</f>
        <v>0</v>
      </c>
      <c r="E243" s="9"/>
      <c r="F243" s="21" t="s">
        <v>233</v>
      </c>
      <c r="G243" s="166">
        <v>13.181355609999999</v>
      </c>
      <c r="H243" s="209">
        <v>13.181355609999999</v>
      </c>
      <c r="I243" s="93">
        <f>Table736[[#This Row],[Column3]]-Table736[[#This Row],[Column2]]</f>
        <v>0</v>
      </c>
      <c r="J243" s="9"/>
    </row>
    <row r="244" spans="1:10" ht="14.5" x14ac:dyDescent="0.35">
      <c r="A244" s="21" t="s">
        <v>235</v>
      </c>
      <c r="B244" s="93">
        <v>0.10743013000000001</v>
      </c>
      <c r="C244" s="209">
        <v>0.10743013</v>
      </c>
      <c r="D244" s="92">
        <f>Table234[[#This Row],[Column3]]-Table234[[#This Row],[Column2]]</f>
        <v>0</v>
      </c>
      <c r="E244" s="9"/>
      <c r="F244" s="21" t="s">
        <v>236</v>
      </c>
      <c r="G244" s="166">
        <v>8.2684193799999992</v>
      </c>
      <c r="H244" s="209">
        <v>8.2684193799999992</v>
      </c>
      <c r="I244" s="93">
        <f>Table736[[#This Row],[Column3]]-Table736[[#This Row],[Column2]]</f>
        <v>0</v>
      </c>
      <c r="J244" s="9"/>
    </row>
    <row r="245" spans="1:10" ht="14.5" x14ac:dyDescent="0.35">
      <c r="A245" s="21" t="s">
        <v>236</v>
      </c>
      <c r="B245" s="93">
        <v>2.4666309999999997E-2</v>
      </c>
      <c r="C245" s="209">
        <v>2.466631E-2</v>
      </c>
      <c r="D245" s="92">
        <f>Table234[[#This Row],[Column3]]-Table234[[#This Row],[Column2]]</f>
        <v>0</v>
      </c>
      <c r="E245" s="9"/>
      <c r="F245" s="21" t="s">
        <v>238</v>
      </c>
      <c r="G245" s="166">
        <v>29.939366120000003</v>
      </c>
      <c r="H245" s="209">
        <v>29.939366120000003</v>
      </c>
      <c r="I245" s="93">
        <f>Table736[[#This Row],[Column3]]-Table736[[#This Row],[Column2]]</f>
        <v>0</v>
      </c>
      <c r="J245" s="9"/>
    </row>
    <row r="246" spans="1:10" ht="14.5" x14ac:dyDescent="0.35">
      <c r="A246" s="21" t="s">
        <v>237</v>
      </c>
      <c r="B246" s="93">
        <v>0.52977636000000006</v>
      </c>
      <c r="C246" s="209">
        <v>0.52977635999999995</v>
      </c>
      <c r="D246" s="92">
        <f>Table234[[#This Row],[Column3]]-Table234[[#This Row],[Column2]]</f>
        <v>0</v>
      </c>
      <c r="E246" s="9"/>
      <c r="F246" s="21" t="s">
        <v>239</v>
      </c>
      <c r="G246" s="166">
        <v>0.67694294999999993</v>
      </c>
      <c r="H246" s="209">
        <v>0.67694294999999993</v>
      </c>
      <c r="I246" s="93">
        <f>Table736[[#This Row],[Column3]]-Table736[[#This Row],[Column2]]</f>
        <v>0</v>
      </c>
      <c r="J246" s="9"/>
    </row>
    <row r="247" spans="1:10" ht="14.5" x14ac:dyDescent="0.35">
      <c r="A247" s="21" t="s">
        <v>238</v>
      </c>
      <c r="B247" s="93">
        <v>0.45885438000000001</v>
      </c>
      <c r="C247" s="209">
        <v>0.45885438000000001</v>
      </c>
      <c r="D247" s="92">
        <f>Table234[[#This Row],[Column3]]-Table234[[#This Row],[Column2]]</f>
        <v>0</v>
      </c>
      <c r="E247" s="9"/>
      <c r="F247" s="21" t="s">
        <v>240</v>
      </c>
      <c r="G247" s="166">
        <v>56.496476020000003</v>
      </c>
      <c r="H247" s="209">
        <v>56.496476020000003</v>
      </c>
      <c r="I247" s="93">
        <f>Table736[[#This Row],[Column3]]-Table736[[#This Row],[Column2]]</f>
        <v>0</v>
      </c>
      <c r="J247" s="9"/>
    </row>
    <row r="248" spans="1:10" ht="14.5" x14ac:dyDescent="0.35">
      <c r="A248" s="21" t="s">
        <v>239</v>
      </c>
      <c r="B248" s="93">
        <v>0.16526105999999999</v>
      </c>
      <c r="C248" s="209">
        <v>0.16526105999999999</v>
      </c>
      <c r="D248" s="92">
        <f>Table234[[#This Row],[Column3]]-Table234[[#This Row],[Column2]]</f>
        <v>0</v>
      </c>
      <c r="E248" s="9"/>
      <c r="F248" s="21" t="s">
        <v>241</v>
      </c>
      <c r="G248" s="166">
        <v>1.8874340900000002</v>
      </c>
      <c r="H248" s="209">
        <v>1.8874340900000002</v>
      </c>
      <c r="I248" s="93">
        <f>Table736[[#This Row],[Column3]]-Table736[[#This Row],[Column2]]</f>
        <v>0</v>
      </c>
      <c r="J248" s="9"/>
    </row>
    <row r="249" spans="1:10" ht="14.5" x14ac:dyDescent="0.35">
      <c r="A249" s="21" t="s">
        <v>240</v>
      </c>
      <c r="B249" s="93">
        <v>1.70834485</v>
      </c>
      <c r="C249" s="209">
        <v>1.70834485</v>
      </c>
      <c r="D249" s="92">
        <f>Table234[[#This Row],[Column3]]-Table234[[#This Row],[Column2]]</f>
        <v>0</v>
      </c>
      <c r="E249" s="9"/>
      <c r="F249" s="21" t="s">
        <v>243</v>
      </c>
      <c r="G249" s="166">
        <v>4.8360656500000001</v>
      </c>
      <c r="H249" s="209">
        <v>4.8360656500000001</v>
      </c>
      <c r="I249" s="93">
        <f>Table736[[#This Row],[Column3]]-Table736[[#This Row],[Column2]]</f>
        <v>0</v>
      </c>
      <c r="J249" s="9"/>
    </row>
    <row r="250" spans="1:10" ht="14.5" x14ac:dyDescent="0.35">
      <c r="A250" s="21" t="s">
        <v>241</v>
      </c>
      <c r="B250" s="93">
        <v>1.651451E-2</v>
      </c>
      <c r="C250" s="209">
        <v>1.651451E-2</v>
      </c>
      <c r="D250" s="92">
        <f>Table234[[#This Row],[Column3]]-Table234[[#This Row],[Column2]]</f>
        <v>0</v>
      </c>
      <c r="E250" s="9"/>
      <c r="F250" s="21" t="s">
        <v>244</v>
      </c>
      <c r="G250" s="166">
        <v>1.3825278700000001</v>
      </c>
      <c r="H250" s="209">
        <v>1.3825278700000001</v>
      </c>
      <c r="I250" s="93">
        <f>Table736[[#This Row],[Column3]]-Table736[[#This Row],[Column2]]</f>
        <v>0</v>
      </c>
      <c r="J250" s="9"/>
    </row>
    <row r="251" spans="1:10" ht="14.5" x14ac:dyDescent="0.35">
      <c r="A251" s="21" t="s">
        <v>242</v>
      </c>
      <c r="B251" s="93">
        <v>74.458168629999989</v>
      </c>
      <c r="C251" s="209">
        <v>74.458168629999989</v>
      </c>
      <c r="D251" s="92">
        <f>Table234[[#This Row],[Column3]]-Table234[[#This Row],[Column2]]</f>
        <v>0</v>
      </c>
      <c r="E251" s="9"/>
      <c r="F251" s="21" t="s">
        <v>245</v>
      </c>
      <c r="G251" s="166">
        <v>0</v>
      </c>
      <c r="H251" s="209">
        <v>0</v>
      </c>
      <c r="I251" s="93">
        <f>Table736[[#This Row],[Column3]]-Table736[[#This Row],[Column2]]</f>
        <v>0</v>
      </c>
      <c r="J251" s="9"/>
    </row>
    <row r="252" spans="1:10" ht="14.5" x14ac:dyDescent="0.35">
      <c r="A252" s="21" t="s">
        <v>243</v>
      </c>
      <c r="B252" s="93">
        <v>6.9725100000000003E-3</v>
      </c>
      <c r="C252" s="209">
        <v>6.9725100000000003E-3</v>
      </c>
      <c r="D252" s="92">
        <f>Table234[[#This Row],[Column3]]-Table234[[#This Row],[Column2]]</f>
        <v>0</v>
      </c>
      <c r="E252" s="9"/>
      <c r="F252" s="21" t="s">
        <v>246</v>
      </c>
      <c r="G252" s="166">
        <v>12.67733097</v>
      </c>
      <c r="H252" s="209">
        <v>12.67733097</v>
      </c>
      <c r="I252" s="93">
        <f>Table736[[#This Row],[Column3]]-Table736[[#This Row],[Column2]]</f>
        <v>0</v>
      </c>
      <c r="J252" s="9"/>
    </row>
    <row r="253" spans="1:10" ht="14.5" x14ac:dyDescent="0.35">
      <c r="A253" s="21" t="s">
        <v>244</v>
      </c>
      <c r="B253" s="93">
        <v>0</v>
      </c>
      <c r="C253" s="209">
        <v>0</v>
      </c>
      <c r="D253" s="92">
        <f>Table234[[#This Row],[Column3]]-Table234[[#This Row],[Column2]]</f>
        <v>0</v>
      </c>
      <c r="E253" s="9"/>
      <c r="F253" s="21" t="s">
        <v>247</v>
      </c>
      <c r="G253" s="166">
        <v>4.5912227199999993</v>
      </c>
      <c r="H253" s="209">
        <v>4.5912227199999993</v>
      </c>
      <c r="I253" s="93">
        <f>Table736[[#This Row],[Column3]]-Table736[[#This Row],[Column2]]</f>
        <v>0</v>
      </c>
      <c r="J253" s="9"/>
    </row>
    <row r="254" spans="1:10" ht="14.5" x14ac:dyDescent="0.35">
      <c r="A254" s="21" t="s">
        <v>245</v>
      </c>
      <c r="B254" s="93">
        <v>0</v>
      </c>
      <c r="C254" s="209">
        <v>0</v>
      </c>
      <c r="D254" s="92">
        <f>Table234[[#This Row],[Column3]]-Table234[[#This Row],[Column2]]</f>
        <v>0</v>
      </c>
      <c r="E254" s="9"/>
      <c r="F254" s="21" t="s">
        <v>248</v>
      </c>
      <c r="G254" s="166">
        <v>7.3826983400000001</v>
      </c>
      <c r="H254" s="209">
        <v>7.3826983400000001</v>
      </c>
      <c r="I254" s="93">
        <f>Table736[[#This Row],[Column3]]-Table736[[#This Row],[Column2]]</f>
        <v>0</v>
      </c>
      <c r="J254" s="9"/>
    </row>
    <row r="255" spans="1:10" ht="14.5" x14ac:dyDescent="0.35">
      <c r="A255" s="21" t="s">
        <v>246</v>
      </c>
      <c r="B255" s="93">
        <v>0.2974291</v>
      </c>
      <c r="C255" s="209">
        <v>0.2974291</v>
      </c>
      <c r="D255" s="92">
        <f>Table234[[#This Row],[Column3]]-Table234[[#This Row],[Column2]]</f>
        <v>0</v>
      </c>
      <c r="E255" s="9"/>
      <c r="F255" s="21" t="s">
        <v>252</v>
      </c>
      <c r="G255" s="166">
        <v>10.849670570000001</v>
      </c>
      <c r="H255" s="209">
        <v>10.849670570000001</v>
      </c>
      <c r="I255" s="93">
        <f>Table736[[#This Row],[Column3]]-Table736[[#This Row],[Column2]]</f>
        <v>0</v>
      </c>
      <c r="J255" s="9"/>
    </row>
    <row r="256" spans="1:10" ht="14.5" x14ac:dyDescent="0.35">
      <c r="A256" s="21" t="s">
        <v>247</v>
      </c>
      <c r="B256" s="93">
        <v>0.18021298999999999</v>
      </c>
      <c r="C256" s="209">
        <v>0.18021298999999999</v>
      </c>
      <c r="D256" s="92">
        <f>Table234[[#This Row],[Column3]]-Table234[[#This Row],[Column2]]</f>
        <v>0</v>
      </c>
      <c r="E256" s="9"/>
      <c r="F256" s="21" t="s">
        <v>253</v>
      </c>
      <c r="G256" s="166">
        <v>0.63078968000000002</v>
      </c>
      <c r="H256" s="209">
        <v>0.63078968000000002</v>
      </c>
      <c r="I256" s="93">
        <f>Table736[[#This Row],[Column3]]-Table736[[#This Row],[Column2]]</f>
        <v>0</v>
      </c>
      <c r="J256" s="9"/>
    </row>
    <row r="257" spans="1:10" ht="14.5" x14ac:dyDescent="0.35">
      <c r="A257" s="21" t="s">
        <v>248</v>
      </c>
      <c r="B257" s="93">
        <v>0.10024305</v>
      </c>
      <c r="C257" s="209">
        <v>0.10024305</v>
      </c>
      <c r="D257" s="92">
        <f>Table234[[#This Row],[Column3]]-Table234[[#This Row],[Column2]]</f>
        <v>0</v>
      </c>
      <c r="E257" s="9"/>
      <c r="F257" s="21" t="s">
        <v>254</v>
      </c>
      <c r="G257" s="166">
        <v>4.1845449800000001</v>
      </c>
      <c r="H257" s="209">
        <v>4.1845449800000001</v>
      </c>
      <c r="I257" s="93">
        <f>Table736[[#This Row],[Column3]]-Table736[[#This Row],[Column2]]</f>
        <v>0</v>
      </c>
      <c r="J257" s="9"/>
    </row>
    <row r="258" spans="1:10" ht="14.5" x14ac:dyDescent="0.35">
      <c r="A258" s="21" t="s">
        <v>249</v>
      </c>
      <c r="B258" s="93">
        <v>153.04304014000002</v>
      </c>
      <c r="C258" s="209">
        <v>153.04304013999999</v>
      </c>
      <c r="D258" s="92">
        <f>Table234[[#This Row],[Column3]]-Table234[[#This Row],[Column2]]</f>
        <v>0</v>
      </c>
      <c r="E258" s="9"/>
      <c r="F258" s="21" t="s">
        <v>255</v>
      </c>
      <c r="G258" s="166">
        <v>12.56459995</v>
      </c>
      <c r="H258" s="209">
        <v>12.56459995</v>
      </c>
      <c r="I258" s="93">
        <f>Table736[[#This Row],[Column3]]-Table736[[#This Row],[Column2]]</f>
        <v>0</v>
      </c>
      <c r="J258" s="9"/>
    </row>
    <row r="259" spans="1:10" ht="14.5" x14ac:dyDescent="0.35">
      <c r="A259" s="21" t="s">
        <v>250</v>
      </c>
      <c r="B259" s="93">
        <v>13.68069822</v>
      </c>
      <c r="C259" s="209">
        <v>13.68069822</v>
      </c>
      <c r="D259" s="92">
        <f>Table234[[#This Row],[Column3]]-Table234[[#This Row],[Column2]]</f>
        <v>0</v>
      </c>
      <c r="E259" s="9"/>
      <c r="F259" s="21" t="s">
        <v>257</v>
      </c>
      <c r="G259" s="166">
        <v>0</v>
      </c>
      <c r="H259" s="209">
        <v>0</v>
      </c>
      <c r="I259" s="93">
        <f>Table736[[#This Row],[Column3]]-Table736[[#This Row],[Column2]]</f>
        <v>0</v>
      </c>
      <c r="J259" s="9"/>
    </row>
    <row r="260" spans="1:10" ht="14.5" x14ac:dyDescent="0.35">
      <c r="A260" s="21" t="s">
        <v>251</v>
      </c>
      <c r="B260" s="93">
        <v>5.4839480000000003E-2</v>
      </c>
      <c r="C260" s="209">
        <v>5.4839480000000003E-2</v>
      </c>
      <c r="D260" s="92">
        <f>Table234[[#This Row],[Column3]]-Table234[[#This Row],[Column2]]</f>
        <v>0</v>
      </c>
      <c r="E260" s="9"/>
      <c r="F260" s="21" t="s">
        <v>258</v>
      </c>
      <c r="G260" s="166">
        <v>18.460025829999999</v>
      </c>
      <c r="H260" s="209">
        <v>18.460025829999999</v>
      </c>
      <c r="I260" s="93">
        <f>Table736[[#This Row],[Column3]]-Table736[[#This Row],[Column2]]</f>
        <v>0</v>
      </c>
      <c r="J260" s="9"/>
    </row>
    <row r="261" spans="1:10" ht="14.5" x14ac:dyDescent="0.35">
      <c r="A261" s="21" t="s">
        <v>252</v>
      </c>
      <c r="B261" s="93">
        <v>0.34849714999999998</v>
      </c>
      <c r="C261" s="209">
        <v>0.34849715000000003</v>
      </c>
      <c r="D261" s="92">
        <f>Table234[[#This Row],[Column3]]-Table234[[#This Row],[Column2]]</f>
        <v>0</v>
      </c>
      <c r="E261" s="9"/>
      <c r="F261" s="21" t="s">
        <v>259</v>
      </c>
      <c r="G261" s="166">
        <v>0</v>
      </c>
      <c r="H261" s="209">
        <v>0</v>
      </c>
      <c r="I261" s="93">
        <f>Table736[[#This Row],[Column3]]-Table736[[#This Row],[Column2]]</f>
        <v>0</v>
      </c>
      <c r="J261" s="9"/>
    </row>
    <row r="262" spans="1:10" ht="14.5" x14ac:dyDescent="0.35">
      <c r="A262" s="21" t="s">
        <v>253</v>
      </c>
      <c r="B262" s="93">
        <v>3.6648881499999999</v>
      </c>
      <c r="C262" s="209">
        <v>3.6648881499999999</v>
      </c>
      <c r="D262" s="92">
        <f>Table234[[#This Row],[Column3]]-Table234[[#This Row],[Column2]]</f>
        <v>0</v>
      </c>
      <c r="E262" s="9"/>
      <c r="F262" s="21" t="s">
        <v>260</v>
      </c>
      <c r="G262" s="166">
        <v>0</v>
      </c>
      <c r="H262" s="209">
        <v>0</v>
      </c>
      <c r="I262" s="93">
        <f>Table736[[#This Row],[Column3]]-Table736[[#This Row],[Column2]]</f>
        <v>0</v>
      </c>
      <c r="J262" s="9"/>
    </row>
    <row r="263" spans="1:10" ht="14.5" x14ac:dyDescent="0.35">
      <c r="A263" s="21" t="s">
        <v>254</v>
      </c>
      <c r="B263" s="93">
        <v>9.0025680000000011E-2</v>
      </c>
      <c r="C263" s="209">
        <v>9.0025679999999997E-2</v>
      </c>
      <c r="D263" s="92">
        <f>Table234[[#This Row],[Column3]]-Table234[[#This Row],[Column2]]</f>
        <v>0</v>
      </c>
      <c r="E263" s="9"/>
      <c r="F263" s="21" t="s">
        <v>261</v>
      </c>
      <c r="G263" s="166">
        <v>0</v>
      </c>
      <c r="H263" s="209">
        <v>0</v>
      </c>
      <c r="I263" s="93">
        <f>Table736[[#This Row],[Column3]]-Table736[[#This Row],[Column2]]</f>
        <v>0</v>
      </c>
      <c r="J263" s="9"/>
    </row>
    <row r="264" spans="1:10" ht="14.5" x14ac:dyDescent="0.35">
      <c r="A264" s="21" t="s">
        <v>255</v>
      </c>
      <c r="B264" s="93">
        <v>0.15260823999999998</v>
      </c>
      <c r="C264" s="209">
        <v>0.15260823999999998</v>
      </c>
      <c r="D264" s="92">
        <f>Table234[[#This Row],[Column3]]-Table234[[#This Row],[Column2]]</f>
        <v>0</v>
      </c>
      <c r="E264" s="9"/>
      <c r="F264" s="21" t="s">
        <v>138</v>
      </c>
      <c r="G264" s="166">
        <v>2.6754237299999999</v>
      </c>
      <c r="H264" s="209">
        <v>2.67542255</v>
      </c>
      <c r="I264" s="93">
        <f>Table736[[#This Row],[Column3]]-Table736[[#This Row],[Column2]]</f>
        <v>-1.1799999999340116E-6</v>
      </c>
      <c r="J264" s="9"/>
    </row>
    <row r="265" spans="1:10" ht="14.5" x14ac:dyDescent="0.35">
      <c r="A265" s="21" t="s">
        <v>256</v>
      </c>
      <c r="B265" s="93">
        <v>0.53727082999999998</v>
      </c>
      <c r="C265" s="209">
        <v>0.53727082999999998</v>
      </c>
      <c r="D265" s="92">
        <f>Table234[[#This Row],[Column3]]-Table234[[#This Row],[Column2]]</f>
        <v>0</v>
      </c>
      <c r="E265" s="9"/>
      <c r="F265" s="21" t="s">
        <v>251</v>
      </c>
      <c r="G265" s="166">
        <v>18.503034410000001</v>
      </c>
      <c r="H265" s="209">
        <v>18.503031190000002</v>
      </c>
      <c r="I265" s="93">
        <f>Table736[[#This Row],[Column3]]-Table736[[#This Row],[Column2]]</f>
        <v>-3.2199999999704687E-6</v>
      </c>
      <c r="J265" s="9"/>
    </row>
    <row r="266" spans="1:10" ht="14.5" x14ac:dyDescent="0.35">
      <c r="A266" s="21" t="s">
        <v>257</v>
      </c>
      <c r="B266" s="93">
        <v>0</v>
      </c>
      <c r="C266" s="209">
        <v>0</v>
      </c>
      <c r="D266" s="92">
        <f>Table234[[#This Row],[Column3]]-Table234[[#This Row],[Column2]]</f>
        <v>0</v>
      </c>
      <c r="E266" s="9"/>
      <c r="F266" s="21" t="s">
        <v>249</v>
      </c>
      <c r="G266" s="166">
        <v>89.081089180000006</v>
      </c>
      <c r="H266" s="209">
        <v>89.081036870000005</v>
      </c>
      <c r="I266" s="93">
        <f>Table736[[#This Row],[Column3]]-Table736[[#This Row],[Column2]]</f>
        <v>-5.2310000000943546E-5</v>
      </c>
      <c r="J266" s="9"/>
    </row>
    <row r="267" spans="1:10" ht="14.5" x14ac:dyDescent="0.35">
      <c r="A267" s="21" t="s">
        <v>258</v>
      </c>
      <c r="B267" s="93">
        <v>14.75658831</v>
      </c>
      <c r="C267" s="209">
        <v>14.75658831</v>
      </c>
      <c r="D267" s="92">
        <f>Table234[[#This Row],[Column3]]-Table234[[#This Row],[Column2]]</f>
        <v>0</v>
      </c>
      <c r="E267" s="9"/>
      <c r="F267" s="21" t="s">
        <v>216</v>
      </c>
      <c r="G267" s="166">
        <v>97.873242829999995</v>
      </c>
      <c r="H267" s="209">
        <v>97.873129980000002</v>
      </c>
      <c r="I267" s="93">
        <f>Table736[[#This Row],[Column3]]-Table736[[#This Row],[Column2]]</f>
        <v>-1.1284999999361389E-4</v>
      </c>
      <c r="J267" s="9"/>
    </row>
    <row r="268" spans="1:10" ht="14.5" x14ac:dyDescent="0.35">
      <c r="A268" s="21" t="s">
        <v>259</v>
      </c>
      <c r="B268" s="93">
        <v>0</v>
      </c>
      <c r="C268" s="209">
        <v>0</v>
      </c>
      <c r="D268" s="92">
        <f>Table234[[#This Row],[Column3]]-Table234[[#This Row],[Column2]]</f>
        <v>0</v>
      </c>
      <c r="E268" s="9"/>
      <c r="F268" s="21" t="s">
        <v>228</v>
      </c>
      <c r="G268" s="166">
        <v>10.636986519999999</v>
      </c>
      <c r="H268" s="209">
        <v>10.63680162</v>
      </c>
      <c r="I268" s="93">
        <f>Table736[[#This Row],[Column3]]-Table736[[#This Row],[Column2]]</f>
        <v>-1.8489999999893314E-4</v>
      </c>
      <c r="J268" s="9"/>
    </row>
    <row r="269" spans="1:10" ht="14.5" x14ac:dyDescent="0.35">
      <c r="A269" s="21" t="s">
        <v>260</v>
      </c>
      <c r="B269" s="93">
        <v>1292.1391490000001</v>
      </c>
      <c r="C269" s="209">
        <v>1292.1391490000001</v>
      </c>
      <c r="D269" s="92">
        <f>Table234[[#This Row],[Column3]]-Table234[[#This Row],[Column2]]</f>
        <v>0</v>
      </c>
      <c r="E269" s="9"/>
      <c r="F269" s="21" t="s">
        <v>242</v>
      </c>
      <c r="G269" s="166">
        <v>67.34144040999999</v>
      </c>
      <c r="H269" s="209">
        <v>67.341254280000001</v>
      </c>
      <c r="I269" s="93">
        <f>Table736[[#This Row],[Column3]]-Table736[[#This Row],[Column2]]</f>
        <v>-1.8612999998879332E-4</v>
      </c>
      <c r="J269" s="9"/>
    </row>
    <row r="270" spans="1:10" ht="14.5" x14ac:dyDescent="0.35">
      <c r="A270" s="21" t="s">
        <v>261</v>
      </c>
      <c r="B270" s="93">
        <v>0</v>
      </c>
      <c r="C270" s="209">
        <v>0</v>
      </c>
      <c r="D270" s="92">
        <f>Table234[[#This Row],[Column3]]-Table234[[#This Row],[Column2]]</f>
        <v>0</v>
      </c>
      <c r="E270" s="9"/>
      <c r="F270" s="21" t="s">
        <v>197</v>
      </c>
      <c r="G270" s="166">
        <v>87.433655900000005</v>
      </c>
      <c r="H270" s="209">
        <v>87.433141129999996</v>
      </c>
      <c r="I270" s="93">
        <f>Table736[[#This Row],[Column3]]-Table736[[#This Row],[Column2]]</f>
        <v>-5.1477000000943463E-4</v>
      </c>
      <c r="J270" s="9"/>
    </row>
    <row r="271" spans="1:10" ht="14.5" x14ac:dyDescent="0.35">
      <c r="A271" s="21" t="s">
        <v>67</v>
      </c>
      <c r="B271" s="93">
        <v>1.87382765</v>
      </c>
      <c r="C271" s="209">
        <v>1.8736906499999999</v>
      </c>
      <c r="D271" s="92">
        <f>Table234[[#This Row],[Column3]]-Table234[[#This Row],[Column2]]</f>
        <v>-1.3700000000005375E-4</v>
      </c>
      <c r="E271" s="9"/>
      <c r="F271" s="21" t="s">
        <v>220</v>
      </c>
      <c r="G271" s="166">
        <v>113.89563518000001</v>
      </c>
      <c r="H271" s="209">
        <v>113.89439818000001</v>
      </c>
      <c r="I271" s="93">
        <f>Table736[[#This Row],[Column3]]-Table736[[#This Row],[Column2]]</f>
        <v>-1.2370000000032633E-3</v>
      </c>
      <c r="J271" s="9"/>
    </row>
    <row r="272" spans="1:10" ht="14.5" x14ac:dyDescent="0.35">
      <c r="A272" s="21" t="s">
        <v>109</v>
      </c>
      <c r="B272" s="93">
        <v>169.52541633999999</v>
      </c>
      <c r="C272" s="209">
        <v>169.52483534999999</v>
      </c>
      <c r="D272" s="92">
        <f>Table234[[#This Row],[Column3]]-Table234[[#This Row],[Column2]]</f>
        <v>-5.8099000000311207E-4</v>
      </c>
      <c r="E272" s="9"/>
      <c r="F272" s="21" t="s">
        <v>231</v>
      </c>
      <c r="G272" s="166">
        <v>25.65143788</v>
      </c>
      <c r="H272" s="209">
        <v>25.648225069999999</v>
      </c>
      <c r="I272" s="93">
        <f>Table736[[#This Row],[Column3]]-Table736[[#This Row],[Column2]]</f>
        <v>-3.212810000000843E-3</v>
      </c>
      <c r="J272" s="9"/>
    </row>
    <row r="273" spans="1:10" s="12" customFormat="1" ht="14.5" x14ac:dyDescent="0.35">
      <c r="A273" s="21" t="s">
        <v>47</v>
      </c>
      <c r="B273" s="93">
        <v>122.07562922</v>
      </c>
      <c r="C273" s="211">
        <v>121.84151043999999</v>
      </c>
      <c r="D273" s="92">
        <f>Table234[[#This Row],[Column3]]-Table234[[#This Row],[Column2]]</f>
        <v>-0.23411878000000286</v>
      </c>
      <c r="E273" s="18"/>
      <c r="F273" s="21" t="s">
        <v>88</v>
      </c>
      <c r="G273" s="166">
        <v>50.12811353</v>
      </c>
      <c r="H273" s="209">
        <v>50.020605279999998</v>
      </c>
      <c r="I273" s="93">
        <f>Table736[[#This Row],[Column3]]-Table736[[#This Row],[Column2]]</f>
        <v>-0.10750825000000219</v>
      </c>
      <c r="J273" s="18"/>
    </row>
    <row r="274" spans="1:10" s="12" customFormat="1" ht="13" x14ac:dyDescent="0.3">
      <c r="A274" s="31" t="s">
        <v>262</v>
      </c>
      <c r="B274" s="94">
        <f>SUM(B11:B273)</f>
        <v>11963.978637579998</v>
      </c>
      <c r="C274" s="94">
        <f t="shared" ref="C274:I274" si="0">SUM(C11:C273)</f>
        <v>11964.478094819993</v>
      </c>
      <c r="D274" s="94">
        <f t="shared" si="0"/>
        <v>0.49945723999996483</v>
      </c>
      <c r="E274" s="94"/>
      <c r="F274" s="94" t="s">
        <v>262</v>
      </c>
      <c r="G274" s="94">
        <f t="shared" si="0"/>
        <v>13749.592312000006</v>
      </c>
      <c r="H274" s="94">
        <f t="shared" si="0"/>
        <v>13751.895775360008</v>
      </c>
      <c r="I274" s="94">
        <f t="shared" si="0"/>
        <v>2.3034633599999861</v>
      </c>
    </row>
    <row r="275" spans="1:10" s="12" customFormat="1" ht="13" x14ac:dyDescent="0.3">
      <c r="A275" s="119"/>
      <c r="B275" s="212"/>
      <c r="C275" s="210"/>
      <c r="D275" s="213"/>
      <c r="F275" s="214"/>
      <c r="G275" s="214"/>
      <c r="H275" s="214"/>
      <c r="I275" s="214"/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hyperlinks>
    <hyperlink ref="K1" location="'Table of Content'!A1" display="Table of Content" xr:uid="{00000000-0004-0000-01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5"/>
  <sheetViews>
    <sheetView zoomScaleNormal="100" workbookViewId="0">
      <selection sqref="A1:C1"/>
    </sheetView>
  </sheetViews>
  <sheetFormatPr defaultColWidth="8.81640625" defaultRowHeight="12.5" x14ac:dyDescent="0.25"/>
  <cols>
    <col min="1" max="1" width="29.08984375" style="171" bestFit="1" customWidth="1"/>
    <col min="2" max="2" width="37.453125" style="4" customWidth="1"/>
    <col min="3" max="3" width="43.1796875" style="4" customWidth="1"/>
    <col min="4" max="4" width="23.6328125" style="4" bestFit="1" customWidth="1"/>
    <col min="5" max="5" width="37" style="4" customWidth="1"/>
    <col min="6" max="6" width="34.7265625" style="4" customWidth="1"/>
    <col min="7" max="7" width="12.81640625" style="4" customWidth="1"/>
    <col min="8" max="16384" width="8.81640625" style="4"/>
  </cols>
  <sheetData>
    <row r="1" spans="1:9" ht="13" x14ac:dyDescent="0.3">
      <c r="A1" s="376" t="s">
        <v>847</v>
      </c>
      <c r="B1" s="376"/>
      <c r="C1" s="376"/>
      <c r="H1" s="352" t="s">
        <v>313</v>
      </c>
      <c r="I1" s="352"/>
    </row>
    <row r="2" spans="1:9" s="91" customFormat="1" ht="26" x14ac:dyDescent="0.3">
      <c r="A2" s="191" t="s">
        <v>337</v>
      </c>
      <c r="B2" s="191" t="s">
        <v>794</v>
      </c>
      <c r="C2" s="191" t="s">
        <v>796</v>
      </c>
      <c r="D2" s="191" t="s">
        <v>797</v>
      </c>
      <c r="E2" s="191" t="s">
        <v>795</v>
      </c>
      <c r="F2" s="191" t="s">
        <v>619</v>
      </c>
      <c r="G2" s="90"/>
    </row>
    <row r="3" spans="1:9" ht="13.5" customHeight="1" x14ac:dyDescent="0.25">
      <c r="A3" s="121" t="s">
        <v>345</v>
      </c>
      <c r="B3" s="233">
        <v>0.38069175</v>
      </c>
      <c r="C3" s="233">
        <v>4.1976686799999996</v>
      </c>
      <c r="D3" s="233">
        <v>0</v>
      </c>
      <c r="E3" s="233">
        <v>4.8657099999999997E-3</v>
      </c>
      <c r="F3" s="233">
        <v>79.046360239999998</v>
      </c>
      <c r="G3" s="170"/>
    </row>
    <row r="4" spans="1:9" x14ac:dyDescent="0.25">
      <c r="A4" s="110" t="s">
        <v>296</v>
      </c>
      <c r="B4" s="234">
        <v>70.000530249999997</v>
      </c>
      <c r="C4" s="234">
        <v>268.59266574999998</v>
      </c>
      <c r="D4" s="234">
        <v>0</v>
      </c>
      <c r="E4" s="234">
        <v>0.13294170000000002</v>
      </c>
      <c r="F4" s="234">
        <v>65.561580409999991</v>
      </c>
      <c r="G4" s="170"/>
    </row>
    <row r="5" spans="1:9" x14ac:dyDescent="0.25">
      <c r="A5" s="110" t="s">
        <v>364</v>
      </c>
      <c r="B5" s="234">
        <v>0.77226318999999999</v>
      </c>
      <c r="C5" s="234">
        <v>37.215405560000001</v>
      </c>
      <c r="D5" s="234">
        <v>0</v>
      </c>
      <c r="E5" s="234">
        <v>0</v>
      </c>
      <c r="F5" s="234">
        <v>49.792720979999999</v>
      </c>
      <c r="G5" s="170"/>
    </row>
    <row r="6" spans="1:9" x14ac:dyDescent="0.25">
      <c r="A6" s="110" t="s">
        <v>429</v>
      </c>
      <c r="B6" s="234">
        <v>0</v>
      </c>
      <c r="C6" s="234">
        <v>0</v>
      </c>
      <c r="D6" s="234">
        <v>0</v>
      </c>
      <c r="E6" s="234">
        <v>0</v>
      </c>
      <c r="F6" s="234">
        <v>26.451593210000002</v>
      </c>
      <c r="G6" s="170"/>
    </row>
    <row r="7" spans="1:9" x14ac:dyDescent="0.25">
      <c r="A7" s="110" t="s">
        <v>355</v>
      </c>
      <c r="B7" s="234">
        <v>0.46613160999999997</v>
      </c>
      <c r="C7" s="234">
        <v>0</v>
      </c>
      <c r="D7" s="234">
        <v>0</v>
      </c>
      <c r="E7" s="234">
        <v>8.5223999999999999E-4</v>
      </c>
      <c r="F7" s="234">
        <v>13.920934220000001</v>
      </c>
      <c r="G7" s="170"/>
    </row>
    <row r="8" spans="1:9" x14ac:dyDescent="0.25">
      <c r="A8" s="110" t="s">
        <v>530</v>
      </c>
      <c r="B8" s="234">
        <v>0.39440917999999997</v>
      </c>
      <c r="C8" s="234">
        <v>0</v>
      </c>
      <c r="D8" s="234">
        <v>0</v>
      </c>
      <c r="E8" s="234">
        <v>296.10510619000001</v>
      </c>
      <c r="F8" s="234">
        <v>12.27709411</v>
      </c>
      <c r="G8" s="170"/>
    </row>
    <row r="9" spans="1:9" x14ac:dyDescent="0.25">
      <c r="A9" s="110" t="s">
        <v>361</v>
      </c>
      <c r="B9" s="234">
        <v>1.1141035500000001</v>
      </c>
      <c r="C9" s="234">
        <v>1.0826896499999998</v>
      </c>
      <c r="D9" s="234">
        <v>0</v>
      </c>
      <c r="E9" s="234">
        <v>0</v>
      </c>
      <c r="F9" s="234">
        <v>7.2304212000000003</v>
      </c>
      <c r="G9" s="170"/>
    </row>
    <row r="10" spans="1:9" x14ac:dyDescent="0.25">
      <c r="A10" s="110" t="s">
        <v>385</v>
      </c>
      <c r="B10" s="234">
        <v>6.5411089999999991E-2</v>
      </c>
      <c r="C10" s="234">
        <v>3.904792</v>
      </c>
      <c r="D10" s="234">
        <v>0</v>
      </c>
      <c r="E10" s="234">
        <v>0</v>
      </c>
      <c r="F10" s="234">
        <v>5.5762669000000002</v>
      </c>
      <c r="G10" s="170"/>
    </row>
    <row r="11" spans="1:9" x14ac:dyDescent="0.25">
      <c r="A11" s="110" t="s">
        <v>372</v>
      </c>
      <c r="B11" s="234">
        <v>0.37853747999999998</v>
      </c>
      <c r="C11" s="234">
        <v>0</v>
      </c>
      <c r="D11" s="234">
        <v>0</v>
      </c>
      <c r="E11" s="234">
        <v>0</v>
      </c>
      <c r="F11" s="234">
        <v>5.3859786100000004</v>
      </c>
      <c r="G11" s="170"/>
    </row>
    <row r="12" spans="1:9" ht="13.5" customHeight="1" x14ac:dyDescent="0.25">
      <c r="A12" s="110" t="s">
        <v>379</v>
      </c>
      <c r="B12" s="234">
        <v>5.7054999999999996E-4</v>
      </c>
      <c r="C12" s="234">
        <v>17.18314032</v>
      </c>
      <c r="D12" s="234">
        <v>0</v>
      </c>
      <c r="E12" s="234">
        <v>2.395E-3</v>
      </c>
      <c r="F12" s="234">
        <v>3.3435988999999999</v>
      </c>
      <c r="G12" s="170"/>
    </row>
    <row r="13" spans="1:9" x14ac:dyDescent="0.25">
      <c r="A13" s="110" t="s">
        <v>391</v>
      </c>
      <c r="B13" s="234">
        <v>1.1525850000000001E-2</v>
      </c>
      <c r="C13" s="234">
        <v>0</v>
      </c>
      <c r="D13" s="234">
        <v>0</v>
      </c>
      <c r="E13" s="234">
        <v>0</v>
      </c>
      <c r="F13" s="234">
        <v>2.8552248499999999</v>
      </c>
      <c r="G13" s="170"/>
    </row>
    <row r="14" spans="1:9" x14ac:dyDescent="0.25">
      <c r="A14" s="110" t="s">
        <v>352</v>
      </c>
      <c r="B14" s="234">
        <v>370.99960304000001</v>
      </c>
      <c r="C14" s="234">
        <v>0</v>
      </c>
      <c r="D14" s="234">
        <v>0</v>
      </c>
      <c r="E14" s="234">
        <v>0</v>
      </c>
      <c r="F14" s="234">
        <v>2.8527982999999999</v>
      </c>
      <c r="G14" s="170"/>
    </row>
    <row r="15" spans="1:9" x14ac:dyDescent="0.25">
      <c r="A15" s="110" t="s">
        <v>368</v>
      </c>
      <c r="B15" s="234">
        <v>97.4637989</v>
      </c>
      <c r="C15" s="234">
        <v>0</v>
      </c>
      <c r="D15" s="234">
        <v>0</v>
      </c>
      <c r="E15" s="234">
        <v>0</v>
      </c>
      <c r="F15" s="234">
        <v>2.6477675999999999</v>
      </c>
      <c r="G15" s="170"/>
    </row>
    <row r="16" spans="1:9" x14ac:dyDescent="0.25">
      <c r="A16" s="110" t="s">
        <v>358</v>
      </c>
      <c r="B16" s="234">
        <v>4.9350839999999993E-2</v>
      </c>
      <c r="C16" s="234">
        <v>19.32821663</v>
      </c>
      <c r="D16" s="234">
        <v>0</v>
      </c>
      <c r="E16" s="234">
        <v>0</v>
      </c>
      <c r="F16" s="234">
        <v>2.3330423900000001</v>
      </c>
      <c r="G16" s="170"/>
    </row>
    <row r="17" spans="1:7" x14ac:dyDescent="0.25">
      <c r="A17" s="110" t="s">
        <v>375</v>
      </c>
      <c r="B17" s="234">
        <v>3.0854713</v>
      </c>
      <c r="C17" s="234">
        <v>0</v>
      </c>
      <c r="D17" s="234">
        <v>0</v>
      </c>
      <c r="E17" s="234">
        <v>0</v>
      </c>
      <c r="F17" s="234">
        <v>2.1051338300000002</v>
      </c>
      <c r="G17" s="170"/>
    </row>
    <row r="18" spans="1:7" x14ac:dyDescent="0.25">
      <c r="A18" s="110" t="s">
        <v>422</v>
      </c>
      <c r="B18" s="234">
        <v>0</v>
      </c>
      <c r="C18" s="234">
        <v>0</v>
      </c>
      <c r="D18" s="234">
        <v>0</v>
      </c>
      <c r="E18" s="234">
        <v>0</v>
      </c>
      <c r="F18" s="234">
        <v>1.7445771000000001</v>
      </c>
      <c r="G18" s="170"/>
    </row>
    <row r="19" spans="1:7" x14ac:dyDescent="0.25">
      <c r="A19" s="110" t="s">
        <v>350</v>
      </c>
      <c r="B19" s="234">
        <v>4.7821599999999997E-3</v>
      </c>
      <c r="C19" s="234">
        <v>0.32437396000000002</v>
      </c>
      <c r="D19" s="234">
        <v>0</v>
      </c>
      <c r="E19" s="234">
        <v>0</v>
      </c>
      <c r="F19" s="234">
        <v>1.61892591</v>
      </c>
      <c r="G19" s="170"/>
    </row>
    <row r="20" spans="1:7" x14ac:dyDescent="0.25">
      <c r="A20" s="110" t="s">
        <v>376</v>
      </c>
      <c r="B20" s="234">
        <v>1.9105299999999999E-3</v>
      </c>
      <c r="C20" s="234">
        <v>0</v>
      </c>
      <c r="D20" s="234">
        <v>0</v>
      </c>
      <c r="E20" s="234">
        <v>0</v>
      </c>
      <c r="F20" s="234">
        <v>1.3767188300000002</v>
      </c>
      <c r="G20" s="170"/>
    </row>
    <row r="21" spans="1:7" x14ac:dyDescent="0.25">
      <c r="A21" s="110" t="s">
        <v>371</v>
      </c>
      <c r="B21" s="234">
        <v>0</v>
      </c>
      <c r="C21" s="234">
        <v>0</v>
      </c>
      <c r="D21" s="234">
        <v>0</v>
      </c>
      <c r="E21" s="234">
        <v>0</v>
      </c>
      <c r="F21" s="234">
        <v>1.3576383799999998</v>
      </c>
      <c r="G21" s="170"/>
    </row>
    <row r="22" spans="1:7" ht="13.5" customHeight="1" x14ac:dyDescent="0.25">
      <c r="A22" s="110" t="s">
        <v>298</v>
      </c>
      <c r="B22" s="234">
        <v>7.0895400000000001E-3</v>
      </c>
      <c r="C22" s="234">
        <v>1.90164</v>
      </c>
      <c r="D22" s="234">
        <v>0</v>
      </c>
      <c r="E22" s="234">
        <v>0</v>
      </c>
      <c r="F22" s="234">
        <v>1.25713075</v>
      </c>
      <c r="G22" s="170"/>
    </row>
    <row r="23" spans="1:7" x14ac:dyDescent="0.25">
      <c r="A23" s="110" t="s">
        <v>353</v>
      </c>
      <c r="B23" s="234">
        <v>37.598805770000006</v>
      </c>
      <c r="C23" s="234">
        <v>0</v>
      </c>
      <c r="D23" s="234">
        <v>0</v>
      </c>
      <c r="E23" s="234">
        <v>0</v>
      </c>
      <c r="F23" s="234">
        <v>1.13138636</v>
      </c>
      <c r="G23" s="170"/>
    </row>
    <row r="24" spans="1:7" x14ac:dyDescent="0.25">
      <c r="A24" s="110" t="s">
        <v>433</v>
      </c>
      <c r="B24" s="234">
        <v>74.987166019999989</v>
      </c>
      <c r="C24" s="234">
        <v>0</v>
      </c>
      <c r="D24" s="234">
        <v>0</v>
      </c>
      <c r="E24" s="234">
        <v>0</v>
      </c>
      <c r="F24" s="234">
        <v>0.72315125000000002</v>
      </c>
      <c r="G24" s="170"/>
    </row>
    <row r="25" spans="1:7" x14ac:dyDescent="0.25">
      <c r="A25" s="110" t="s">
        <v>359</v>
      </c>
      <c r="B25" s="234">
        <v>6.2844369999999997E-2</v>
      </c>
      <c r="C25" s="234">
        <v>0</v>
      </c>
      <c r="D25" s="234">
        <v>0</v>
      </c>
      <c r="E25" s="234">
        <v>0</v>
      </c>
      <c r="F25" s="234">
        <v>0.54610531000000007</v>
      </c>
      <c r="G25" s="170"/>
    </row>
    <row r="26" spans="1:7" x14ac:dyDescent="0.25">
      <c r="A26" s="110" t="s">
        <v>369</v>
      </c>
      <c r="B26" s="234">
        <v>0.18481007000000002</v>
      </c>
      <c r="C26" s="234">
        <v>0</v>
      </c>
      <c r="D26" s="234">
        <v>0</v>
      </c>
      <c r="E26" s="234">
        <v>0</v>
      </c>
      <c r="F26" s="234">
        <v>0.50956303999999997</v>
      </c>
      <c r="G26" s="170"/>
    </row>
    <row r="27" spans="1:7" x14ac:dyDescent="0.25">
      <c r="A27" s="110" t="s">
        <v>349</v>
      </c>
      <c r="B27" s="234">
        <v>0</v>
      </c>
      <c r="C27" s="234">
        <v>0</v>
      </c>
      <c r="D27" s="234">
        <v>0</v>
      </c>
      <c r="E27" s="234">
        <v>0</v>
      </c>
      <c r="F27" s="234">
        <v>0.48293995000000001</v>
      </c>
      <c r="G27" s="170"/>
    </row>
    <row r="28" spans="1:7" x14ac:dyDescent="0.25">
      <c r="A28" s="110" t="s">
        <v>360</v>
      </c>
      <c r="B28" s="234">
        <v>6.9956149999999995E-2</v>
      </c>
      <c r="C28" s="234">
        <v>0</v>
      </c>
      <c r="D28" s="234">
        <v>0</v>
      </c>
      <c r="E28" s="234">
        <v>0</v>
      </c>
      <c r="F28" s="234">
        <v>0.46637984000000005</v>
      </c>
      <c r="G28" s="170"/>
    </row>
    <row r="29" spans="1:7" x14ac:dyDescent="0.25">
      <c r="A29" s="110" t="s">
        <v>446</v>
      </c>
      <c r="B29" s="234">
        <v>0</v>
      </c>
      <c r="C29" s="234">
        <v>0</v>
      </c>
      <c r="D29" s="234">
        <v>0</v>
      </c>
      <c r="E29" s="234">
        <v>0</v>
      </c>
      <c r="F29" s="234">
        <v>0.34013208</v>
      </c>
      <c r="G29" s="170"/>
    </row>
    <row r="30" spans="1:7" x14ac:dyDescent="0.25">
      <c r="A30" s="110" t="s">
        <v>351</v>
      </c>
      <c r="B30" s="234">
        <v>8.4801149999999992E-2</v>
      </c>
      <c r="C30" s="234">
        <v>0</v>
      </c>
      <c r="D30" s="234">
        <v>0</v>
      </c>
      <c r="E30" s="234">
        <v>0</v>
      </c>
      <c r="F30" s="234">
        <v>0.20435057000000001</v>
      </c>
      <c r="G30" s="170"/>
    </row>
    <row r="31" spans="1:7" x14ac:dyDescent="0.25">
      <c r="A31" s="110" t="s">
        <v>394</v>
      </c>
      <c r="B31" s="234">
        <v>158.25496824999999</v>
      </c>
      <c r="C31" s="234">
        <v>0</v>
      </c>
      <c r="D31" s="234">
        <v>0</v>
      </c>
      <c r="E31" s="234">
        <v>0</v>
      </c>
      <c r="F31" s="234">
        <v>0.1924391</v>
      </c>
      <c r="G31" s="170"/>
    </row>
    <row r="32" spans="1:7" x14ac:dyDescent="0.25">
      <c r="A32" s="110" t="s">
        <v>366</v>
      </c>
      <c r="B32" s="234">
        <v>0</v>
      </c>
      <c r="C32" s="234">
        <v>1.3286878100000001</v>
      </c>
      <c r="D32" s="234">
        <v>0</v>
      </c>
      <c r="E32" s="234">
        <v>0</v>
      </c>
      <c r="F32" s="234">
        <v>7.0041449999999991E-2</v>
      </c>
      <c r="G32" s="170"/>
    </row>
    <row r="33" spans="1:7" x14ac:dyDescent="0.25">
      <c r="A33" s="110" t="s">
        <v>395</v>
      </c>
      <c r="B33" s="234">
        <v>0</v>
      </c>
      <c r="C33" s="234">
        <v>0</v>
      </c>
      <c r="D33" s="234">
        <v>0</v>
      </c>
      <c r="E33" s="234">
        <v>0</v>
      </c>
      <c r="F33" s="234">
        <v>5.2272180000000001E-2</v>
      </c>
      <c r="G33" s="170"/>
    </row>
    <row r="34" spans="1:7" x14ac:dyDescent="0.25">
      <c r="A34" s="110" t="s">
        <v>428</v>
      </c>
      <c r="B34" s="234">
        <v>0</v>
      </c>
      <c r="C34" s="234">
        <v>0</v>
      </c>
      <c r="D34" s="234">
        <v>0</v>
      </c>
      <c r="E34" s="234">
        <v>0</v>
      </c>
      <c r="F34" s="234">
        <v>4.4178240000000001E-2</v>
      </c>
      <c r="G34" s="170"/>
    </row>
    <row r="35" spans="1:7" x14ac:dyDescent="0.25">
      <c r="A35" s="110" t="s">
        <v>304</v>
      </c>
      <c r="B35" s="234">
        <v>0</v>
      </c>
      <c r="C35" s="234">
        <v>0</v>
      </c>
      <c r="D35" s="234">
        <v>0</v>
      </c>
      <c r="E35" s="234">
        <v>0</v>
      </c>
      <c r="F35" s="234">
        <v>3.7702120000000006E-2</v>
      </c>
      <c r="G35" s="170"/>
    </row>
    <row r="36" spans="1:7" x14ac:dyDescent="0.25">
      <c r="A36" s="110" t="s">
        <v>377</v>
      </c>
      <c r="B36" s="234">
        <v>0</v>
      </c>
      <c r="C36" s="234">
        <v>0</v>
      </c>
      <c r="D36" s="234">
        <v>0</v>
      </c>
      <c r="E36" s="234">
        <v>0</v>
      </c>
      <c r="F36" s="234">
        <v>2.8388279999999998E-2</v>
      </c>
      <c r="G36" s="170"/>
    </row>
    <row r="37" spans="1:7" x14ac:dyDescent="0.25">
      <c r="A37" s="110" t="s">
        <v>421</v>
      </c>
      <c r="B37" s="234">
        <v>0</v>
      </c>
      <c r="C37" s="234">
        <v>0</v>
      </c>
      <c r="D37" s="234">
        <v>0</v>
      </c>
      <c r="E37" s="234">
        <v>0</v>
      </c>
      <c r="F37" s="234">
        <v>2.314401E-2</v>
      </c>
      <c r="G37" s="170"/>
    </row>
    <row r="38" spans="1:7" x14ac:dyDescent="0.25">
      <c r="A38" s="110" t="s">
        <v>449</v>
      </c>
      <c r="B38" s="234">
        <v>0</v>
      </c>
      <c r="C38" s="234">
        <v>0</v>
      </c>
      <c r="D38" s="234">
        <v>0</v>
      </c>
      <c r="E38" s="234">
        <v>0</v>
      </c>
      <c r="F38" s="234">
        <v>1.9706499999999998E-2</v>
      </c>
      <c r="G38" s="170"/>
    </row>
    <row r="39" spans="1:7" x14ac:dyDescent="0.25">
      <c r="A39" s="110" t="s">
        <v>435</v>
      </c>
      <c r="B39" s="234">
        <v>0</v>
      </c>
      <c r="C39" s="234">
        <v>0</v>
      </c>
      <c r="D39" s="234">
        <v>0</v>
      </c>
      <c r="E39" s="234">
        <v>0</v>
      </c>
      <c r="F39" s="234">
        <v>7.1673100000000005E-3</v>
      </c>
      <c r="G39" s="170"/>
    </row>
    <row r="40" spans="1:7" x14ac:dyDescent="0.25">
      <c r="A40" s="110" t="s">
        <v>399</v>
      </c>
      <c r="B40" s="234">
        <v>0</v>
      </c>
      <c r="C40" s="234">
        <v>0</v>
      </c>
      <c r="D40" s="234">
        <v>0</v>
      </c>
      <c r="E40" s="234">
        <v>0</v>
      </c>
      <c r="F40" s="234">
        <v>3.3067399999999999E-3</v>
      </c>
      <c r="G40" s="170"/>
    </row>
    <row r="41" spans="1:7" x14ac:dyDescent="0.25">
      <c r="A41" s="110" t="s">
        <v>363</v>
      </c>
      <c r="B41" s="234">
        <v>0</v>
      </c>
      <c r="C41" s="234">
        <v>17.305703999999999</v>
      </c>
      <c r="D41" s="234">
        <v>0</v>
      </c>
      <c r="E41" s="234">
        <v>0</v>
      </c>
      <c r="F41" s="234">
        <v>2.09742E-3</v>
      </c>
      <c r="G41" s="170"/>
    </row>
    <row r="42" spans="1:7" x14ac:dyDescent="0.25">
      <c r="A42" s="110" t="s">
        <v>310</v>
      </c>
      <c r="B42" s="234">
        <v>0</v>
      </c>
      <c r="C42" s="234">
        <v>0</v>
      </c>
      <c r="D42" s="234">
        <v>0</v>
      </c>
      <c r="E42" s="234">
        <v>0</v>
      </c>
      <c r="F42" s="234">
        <v>1.86101E-3</v>
      </c>
      <c r="G42" s="170"/>
    </row>
    <row r="43" spans="1:7" x14ac:dyDescent="0.25">
      <c r="A43" s="110" t="s">
        <v>413</v>
      </c>
      <c r="B43" s="234">
        <v>0</v>
      </c>
      <c r="C43" s="234">
        <v>0</v>
      </c>
      <c r="D43" s="234">
        <v>0</v>
      </c>
      <c r="E43" s="234">
        <v>0</v>
      </c>
      <c r="F43" s="234">
        <v>1.0956800000000001E-3</v>
      </c>
      <c r="G43" s="170"/>
    </row>
    <row r="44" spans="1:7" x14ac:dyDescent="0.25">
      <c r="A44" s="110" t="s">
        <v>346</v>
      </c>
      <c r="B44" s="234">
        <v>0</v>
      </c>
      <c r="C44" s="234">
        <v>0</v>
      </c>
      <c r="D44" s="234">
        <v>315.74259682999997</v>
      </c>
      <c r="E44" s="234">
        <v>0</v>
      </c>
      <c r="F44" s="234">
        <v>0</v>
      </c>
      <c r="G44" s="170"/>
    </row>
    <row r="45" spans="1:7" x14ac:dyDescent="0.25">
      <c r="A45" s="110" t="s">
        <v>389</v>
      </c>
      <c r="B45" s="234">
        <v>0</v>
      </c>
      <c r="C45" s="234">
        <v>8.4222766700000005</v>
      </c>
      <c r="D45" s="234">
        <v>0</v>
      </c>
      <c r="E45" s="234">
        <v>0</v>
      </c>
      <c r="F45" s="234">
        <v>0</v>
      </c>
      <c r="G45" s="170"/>
    </row>
    <row r="46" spans="1:7" x14ac:dyDescent="0.25">
      <c r="A46" s="110" t="s">
        <v>407</v>
      </c>
      <c r="B46" s="234">
        <v>389.72499870999997</v>
      </c>
      <c r="C46" s="234">
        <v>0</v>
      </c>
      <c r="D46" s="234">
        <v>0</v>
      </c>
      <c r="E46" s="234">
        <v>0</v>
      </c>
      <c r="F46" s="234">
        <v>0</v>
      </c>
    </row>
    <row r="47" spans="1:7" x14ac:dyDescent="0.25">
      <c r="A47" s="110" t="s">
        <v>347</v>
      </c>
      <c r="B47" s="234">
        <v>17.933854839999999</v>
      </c>
      <c r="C47" s="234">
        <v>0</v>
      </c>
      <c r="D47" s="234">
        <v>0</v>
      </c>
      <c r="E47" s="234">
        <v>0</v>
      </c>
      <c r="F47" s="234">
        <v>0</v>
      </c>
    </row>
    <row r="48" spans="1:7" ht="13.5" customHeight="1" x14ac:dyDescent="0.25">
      <c r="A48" s="110" t="s">
        <v>344</v>
      </c>
      <c r="B48" s="234">
        <v>0.57217898</v>
      </c>
      <c r="C48" s="234">
        <v>0</v>
      </c>
      <c r="D48" s="234">
        <v>0</v>
      </c>
      <c r="E48" s="234">
        <v>0</v>
      </c>
      <c r="F48" s="234">
        <v>0</v>
      </c>
    </row>
    <row r="49" spans="1:6" x14ac:dyDescent="0.25">
      <c r="A49" s="110" t="s">
        <v>382</v>
      </c>
      <c r="B49" s="234">
        <v>1.2149999999999999E-2</v>
      </c>
      <c r="C49" s="234">
        <v>0</v>
      </c>
      <c r="D49" s="234">
        <v>0</v>
      </c>
      <c r="E49" s="234">
        <v>0</v>
      </c>
      <c r="F49" s="234">
        <v>0</v>
      </c>
    </row>
    <row r="50" spans="1:6" x14ac:dyDescent="0.25">
      <c r="A50" s="110" t="s">
        <v>312</v>
      </c>
      <c r="B50" s="234">
        <v>8.9999999999999993E-3</v>
      </c>
      <c r="C50" s="234">
        <v>0</v>
      </c>
      <c r="D50" s="234">
        <v>0</v>
      </c>
      <c r="E50" s="234">
        <v>0</v>
      </c>
      <c r="F50" s="234">
        <v>0</v>
      </c>
    </row>
    <row r="51" spans="1:6" x14ac:dyDescent="0.25">
      <c r="A51" s="110" t="s">
        <v>406</v>
      </c>
      <c r="B51" s="234">
        <v>7.3388799999999999E-3</v>
      </c>
      <c r="C51" s="234">
        <v>0</v>
      </c>
      <c r="D51" s="234">
        <v>0</v>
      </c>
      <c r="E51" s="234">
        <v>0</v>
      </c>
      <c r="F51" s="234">
        <v>0</v>
      </c>
    </row>
    <row r="52" spans="1:6" x14ac:dyDescent="0.25">
      <c r="A52" s="111" t="s">
        <v>357</v>
      </c>
      <c r="B52" s="261">
        <v>1.889E-5</v>
      </c>
      <c r="C52" s="261">
        <v>0</v>
      </c>
      <c r="D52" s="261">
        <v>0</v>
      </c>
      <c r="E52" s="261">
        <v>0</v>
      </c>
      <c r="F52" s="261">
        <v>0</v>
      </c>
    </row>
    <row r="54" spans="1:6" ht="13.5" customHeight="1" x14ac:dyDescent="0.25"/>
    <row r="65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7"/>
  <sheetViews>
    <sheetView zoomScaleNormal="100" workbookViewId="0">
      <selection activeCell="K12" sqref="K12"/>
    </sheetView>
  </sheetViews>
  <sheetFormatPr defaultColWidth="8.81640625" defaultRowHeight="12.5" x14ac:dyDescent="0.25"/>
  <cols>
    <col min="1" max="1" width="22.81640625" style="19" customWidth="1"/>
    <col min="2" max="2" width="13.6328125" style="19" bestFit="1" customWidth="1"/>
    <col min="3" max="3" width="13.36328125" style="19" customWidth="1"/>
    <col min="4" max="4" width="14" style="19" bestFit="1" customWidth="1"/>
    <col min="5" max="5" width="12.453125" style="19" customWidth="1"/>
    <col min="6" max="6" width="15" style="19" bestFit="1" customWidth="1"/>
    <col min="7" max="9" width="12.453125" style="19" customWidth="1"/>
    <col min="10" max="10" width="9" style="19" customWidth="1"/>
    <col min="11" max="16384" width="8.81640625" style="19"/>
  </cols>
  <sheetData>
    <row r="1" spans="1:12" ht="13" x14ac:dyDescent="0.3">
      <c r="A1" s="117" t="s">
        <v>848</v>
      </c>
      <c r="K1" s="377" t="s">
        <v>313</v>
      </c>
      <c r="L1" s="377"/>
    </row>
    <row r="2" spans="1:12" ht="13" x14ac:dyDescent="0.3">
      <c r="A2" s="378" t="s">
        <v>320</v>
      </c>
      <c r="B2" s="380">
        <v>44958</v>
      </c>
      <c r="C2" s="380"/>
      <c r="D2" s="380">
        <v>45292</v>
      </c>
      <c r="E2" s="380"/>
      <c r="F2" s="380">
        <v>45323</v>
      </c>
      <c r="G2" s="380"/>
      <c r="H2" s="357" t="s">
        <v>293</v>
      </c>
      <c r="I2" s="357" t="s">
        <v>560</v>
      </c>
    </row>
    <row r="3" spans="1:12" ht="13" x14ac:dyDescent="0.3">
      <c r="A3" s="379"/>
      <c r="B3" s="27" t="s">
        <v>507</v>
      </c>
      <c r="C3" s="27" t="s">
        <v>295</v>
      </c>
      <c r="D3" s="27" t="s">
        <v>507</v>
      </c>
      <c r="E3" s="27" t="s">
        <v>295</v>
      </c>
      <c r="F3" s="27" t="s">
        <v>507</v>
      </c>
      <c r="G3" s="27" t="s">
        <v>295</v>
      </c>
      <c r="H3" s="350"/>
      <c r="I3" s="350"/>
    </row>
    <row r="4" spans="1:12" x14ac:dyDescent="0.25">
      <c r="A4" s="20" t="s">
        <v>535</v>
      </c>
      <c r="B4" s="284">
        <v>2218.3185954200003</v>
      </c>
      <c r="C4" s="22">
        <f>(B4/$B$13)*100</f>
        <v>27.400180279397233</v>
      </c>
      <c r="D4" s="284">
        <v>2687.3438649999998</v>
      </c>
      <c r="E4" s="22">
        <f>(D4/$D$13)*100</f>
        <v>22.461917962219992</v>
      </c>
      <c r="F4" s="284">
        <v>2175.99470191</v>
      </c>
      <c r="G4" s="22">
        <f>(F4/$F$13)*100</f>
        <v>35.561279652067327</v>
      </c>
      <c r="H4" s="22">
        <f>((F4/D4)-1)*100</f>
        <v>-19.028051071164278</v>
      </c>
      <c r="I4" s="26">
        <f>((F4/B4)-1)*100</f>
        <v>-1.9079267332196226</v>
      </c>
    </row>
    <row r="5" spans="1:12" x14ac:dyDescent="0.25">
      <c r="A5" s="21" t="s">
        <v>318</v>
      </c>
      <c r="B5" s="285">
        <v>2680.1112451899999</v>
      </c>
      <c r="C5" s="22">
        <f t="shared" ref="C5:C12" si="0">(B5/$B$13)*100</f>
        <v>33.104140874382409</v>
      </c>
      <c r="D5" s="285">
        <v>3746.036697</v>
      </c>
      <c r="E5" s="22">
        <f t="shared" ref="E5:E12" si="1">(D5/$D$13)*100</f>
        <v>31.310905190571713</v>
      </c>
      <c r="F5" s="285">
        <v>2031.39078507</v>
      </c>
      <c r="G5" s="22">
        <f>(F5/$F$13)*100</f>
        <v>33.198084410361176</v>
      </c>
      <c r="H5" s="22">
        <f>((F5/D5)-1)*100</f>
        <v>-45.772266814769004</v>
      </c>
      <c r="I5" s="26">
        <f>((F5/B5)-1)*100</f>
        <v>-24.204982583624446</v>
      </c>
    </row>
    <row r="6" spans="1:12" x14ac:dyDescent="0.25">
      <c r="A6" s="21" t="s">
        <v>316</v>
      </c>
      <c r="B6" s="285">
        <v>1973.1246615</v>
      </c>
      <c r="C6" s="22">
        <f t="shared" si="0"/>
        <v>24.371599079792492</v>
      </c>
      <c r="D6" s="285">
        <v>1790.4178622899999</v>
      </c>
      <c r="E6" s="22">
        <f t="shared" si="1"/>
        <v>14.965043984369775</v>
      </c>
      <c r="F6" s="285">
        <v>1940.2937509600001</v>
      </c>
      <c r="G6" s="22">
        <f t="shared" ref="G6:G11" si="2">(F6/$F$13)*100</f>
        <v>31.709327520183038</v>
      </c>
      <c r="H6" s="22">
        <f>((F6/D6)-1)*100</f>
        <v>8.371000526005945</v>
      </c>
      <c r="I6" s="26">
        <f>((F6/B6)-1)*100</f>
        <v>-1.6639045256796603</v>
      </c>
    </row>
    <row r="7" spans="1:12" x14ac:dyDescent="0.25">
      <c r="A7" s="21" t="s">
        <v>571</v>
      </c>
      <c r="B7" s="285">
        <v>1203.35866816</v>
      </c>
      <c r="C7" s="22">
        <f t="shared" si="0"/>
        <v>14.863619913043477</v>
      </c>
      <c r="D7" s="285">
        <v>1481.8608535000001</v>
      </c>
      <c r="E7" s="22">
        <f t="shared" si="1"/>
        <v>12.385998441156804</v>
      </c>
      <c r="F7" s="285">
        <v>1296.31745376</v>
      </c>
      <c r="G7" s="22">
        <f t="shared" si="2"/>
        <v>21.185119361987255</v>
      </c>
      <c r="H7" s="22">
        <f t="shared" ref="H7:H12" si="3">((F7/D7)-1)*100</f>
        <v>-12.520973160318395</v>
      </c>
      <c r="I7" s="26">
        <f t="shared" ref="I7:I13" si="4">((F7/B7)-1)*100</f>
        <v>7.7249441965743237</v>
      </c>
    </row>
    <row r="8" spans="1:12" x14ac:dyDescent="0.25">
      <c r="A8" s="21" t="s">
        <v>551</v>
      </c>
      <c r="B8" s="285">
        <v>1027.2469131400001</v>
      </c>
      <c r="C8" s="22">
        <f t="shared" si="0"/>
        <v>12.688326496294467</v>
      </c>
      <c r="D8" s="285">
        <v>1288.9230785499999</v>
      </c>
      <c r="E8" s="22">
        <f t="shared" si="1"/>
        <v>10.773345691658308</v>
      </c>
      <c r="F8" s="285">
        <v>1158.8971527200001</v>
      </c>
      <c r="G8" s="22">
        <f>(F8/$F$13)*100</f>
        <v>18.939322646184021</v>
      </c>
      <c r="H8" s="22">
        <f t="shared" si="3"/>
        <v>-10.087950785726873</v>
      </c>
      <c r="I8" s="26">
        <f t="shared" si="4"/>
        <v>12.815832094114832</v>
      </c>
    </row>
    <row r="9" spans="1:12" x14ac:dyDescent="0.25">
      <c r="A9" s="21" t="s">
        <v>317</v>
      </c>
      <c r="B9" s="285">
        <v>1291.18771298</v>
      </c>
      <c r="C9" s="22">
        <f t="shared" si="0"/>
        <v>15.948464834239132</v>
      </c>
      <c r="D9" s="285">
        <v>3488.11612246</v>
      </c>
      <c r="E9" s="22">
        <f t="shared" si="1"/>
        <v>29.155099652791712</v>
      </c>
      <c r="F9" s="285">
        <v>70.11770159999999</v>
      </c>
      <c r="G9" s="22">
        <f t="shared" si="2"/>
        <v>1.145901317208694</v>
      </c>
      <c r="H9" s="22">
        <f>((F9/D9)-1)*100</f>
        <v>-97.98981171674555</v>
      </c>
      <c r="I9" s="26">
        <f>((F9/B9)-1)*100</f>
        <v>-94.569519141552888</v>
      </c>
    </row>
    <row r="10" spans="1:12" x14ac:dyDescent="0.25">
      <c r="A10" s="21" t="s">
        <v>315</v>
      </c>
      <c r="B10" s="285">
        <v>15.93888291</v>
      </c>
      <c r="C10" s="22">
        <f t="shared" si="0"/>
        <v>0.19687355373023716</v>
      </c>
      <c r="D10" s="285">
        <v>91.929052870000007</v>
      </c>
      <c r="E10" s="22">
        <f t="shared" si="1"/>
        <v>0.76838058233032436</v>
      </c>
      <c r="F10" s="285">
        <v>37.303856329999995</v>
      </c>
      <c r="G10" s="22">
        <f t="shared" si="2"/>
        <v>0.60963975044941976</v>
      </c>
      <c r="H10" s="22">
        <f t="shared" si="3"/>
        <v>-59.421037022155943</v>
      </c>
      <c r="I10" s="26">
        <f t="shared" si="4"/>
        <v>134.04310415377782</v>
      </c>
    </row>
    <row r="11" spans="1:12" s="117" customFormat="1" ht="13" x14ac:dyDescent="0.3">
      <c r="A11" s="21" t="s">
        <v>570</v>
      </c>
      <c r="B11" s="285">
        <v>1.6833959999999999</v>
      </c>
      <c r="C11" s="22">
        <f t="shared" si="0"/>
        <v>2.0792934782608696E-2</v>
      </c>
      <c r="D11" s="285">
        <v>2.7813650999999999</v>
      </c>
      <c r="E11" s="22">
        <f t="shared" si="1"/>
        <v>2.3247785857572718E-2</v>
      </c>
      <c r="F11" s="285">
        <v>13.59712217</v>
      </c>
      <c r="G11" s="22">
        <f t="shared" si="2"/>
        <v>0.22221150792613173</v>
      </c>
      <c r="H11" s="22">
        <f t="shared" si="3"/>
        <v>388.86506018213868</v>
      </c>
      <c r="I11" s="26">
        <f t="shared" si="4"/>
        <v>707.71976231379904</v>
      </c>
    </row>
    <row r="12" spans="1:12" s="117" customFormat="1" ht="13" x14ac:dyDescent="0.3">
      <c r="A12" s="23" t="s">
        <v>529</v>
      </c>
      <c r="B12" s="286">
        <v>0.65</v>
      </c>
      <c r="C12" s="22">
        <f t="shared" si="0"/>
        <v>8.0286561264822139E-3</v>
      </c>
      <c r="D12" s="286">
        <v>0.31936795000000001</v>
      </c>
      <c r="E12" s="22">
        <f t="shared" si="1"/>
        <v>2.669407806753594E-3</v>
      </c>
      <c r="F12" s="286">
        <v>1.14941607</v>
      </c>
      <c r="G12" s="22">
        <f>(F12/$F$13)*100</f>
        <v>1.8784377676090865E-2</v>
      </c>
      <c r="H12" s="22">
        <f t="shared" si="3"/>
        <v>259.90338729982142</v>
      </c>
      <c r="I12" s="26">
        <f t="shared" si="4"/>
        <v>76.833241538461536</v>
      </c>
    </row>
    <row r="13" spans="1:12" s="117" customFormat="1" ht="13" x14ac:dyDescent="0.3">
      <c r="A13" s="112" t="s">
        <v>262</v>
      </c>
      <c r="B13" s="113">
        <v>8096</v>
      </c>
      <c r="C13" s="114">
        <v>100</v>
      </c>
      <c r="D13" s="113">
        <v>11964</v>
      </c>
      <c r="E13" s="114">
        <v>100.00000000000003</v>
      </c>
      <c r="F13" s="113">
        <v>6119</v>
      </c>
      <c r="G13" s="114">
        <v>100.00000000000003</v>
      </c>
      <c r="H13" s="115">
        <f>((F13/D13)-1)*100</f>
        <v>-48.854898027415587</v>
      </c>
      <c r="I13" s="116">
        <f t="shared" si="4"/>
        <v>-24.419466403162062</v>
      </c>
    </row>
    <row r="15" spans="1:12" ht="13" x14ac:dyDescent="0.3">
      <c r="B15" s="117"/>
      <c r="C15" s="117"/>
      <c r="D15" s="117"/>
      <c r="G15" s="118"/>
    </row>
    <row r="16" spans="1:12" x14ac:dyDescent="0.25">
      <c r="G16" s="118"/>
    </row>
    <row r="17" spans="4:10" x14ac:dyDescent="0.25">
      <c r="G17" s="118"/>
    </row>
    <row r="18" spans="4:10" x14ac:dyDescent="0.25">
      <c r="G18" s="118"/>
    </row>
    <row r="19" spans="4:10" x14ac:dyDescent="0.25">
      <c r="G19" s="118"/>
    </row>
    <row r="20" spans="4:10" x14ac:dyDescent="0.25">
      <c r="G20" s="118"/>
    </row>
    <row r="21" spans="4:10" x14ac:dyDescent="0.25">
      <c r="G21" s="118"/>
    </row>
    <row r="22" spans="4:10" x14ac:dyDescent="0.25">
      <c r="G22" s="118"/>
    </row>
    <row r="23" spans="4:10" x14ac:dyDescent="0.25">
      <c r="G23" s="118"/>
    </row>
    <row r="25" spans="4:10" ht="13" x14ac:dyDescent="0.3">
      <c r="J25" s="119"/>
    </row>
    <row r="26" spans="4:10" x14ac:dyDescent="0.25">
      <c r="D26" s="38"/>
      <c r="E26" s="38"/>
      <c r="F26" s="38"/>
    </row>
    <row r="43" spans="1:9" s="117" customFormat="1" ht="13" x14ac:dyDescent="0.3">
      <c r="A43" s="19"/>
      <c r="B43" s="19"/>
      <c r="C43" s="19"/>
      <c r="D43" s="19"/>
      <c r="E43" s="19"/>
      <c r="F43" s="19"/>
      <c r="G43" s="19"/>
      <c r="H43" s="19"/>
      <c r="I43" s="19"/>
    </row>
    <row r="44" spans="1:9" ht="13" x14ac:dyDescent="0.3">
      <c r="A44" s="117"/>
      <c r="B44" s="117"/>
      <c r="C44" s="117"/>
      <c r="D44" s="117"/>
      <c r="E44" s="117"/>
      <c r="F44" s="117"/>
      <c r="G44" s="117"/>
      <c r="H44" s="117"/>
      <c r="I44" s="117"/>
    </row>
    <row r="270" spans="1:9" s="117" customFormat="1" ht="13" x14ac:dyDescent="0.3">
      <c r="A270" s="19"/>
      <c r="B270" s="19"/>
      <c r="C270" s="19"/>
      <c r="D270" s="19"/>
      <c r="E270" s="19"/>
      <c r="F270" s="19"/>
      <c r="G270" s="19"/>
      <c r="H270" s="19"/>
      <c r="I270" s="19"/>
    </row>
    <row r="271" spans="1:9" ht="13" x14ac:dyDescent="0.3">
      <c r="A271" s="117"/>
      <c r="B271" s="117"/>
      <c r="C271" s="117"/>
      <c r="D271" s="117"/>
      <c r="E271" s="117"/>
      <c r="F271" s="117"/>
      <c r="G271" s="117"/>
      <c r="H271" s="117"/>
      <c r="I271" s="117"/>
    </row>
    <row r="277" spans="2:3" ht="13" x14ac:dyDescent="0.3">
      <c r="B277" s="120"/>
      <c r="C277" s="120"/>
    </row>
  </sheetData>
  <sortState xmlns:xlrd2="http://schemas.microsoft.com/office/spreadsheetml/2017/richdata2" ref="A4:F12">
    <sortCondition descending="1" ref="F4:F12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266"/>
  <sheetViews>
    <sheetView zoomScaleNormal="100" workbookViewId="0">
      <selection activeCell="M11" sqref="M11"/>
    </sheetView>
  </sheetViews>
  <sheetFormatPr defaultColWidth="9.1796875" defaultRowHeight="12.5" x14ac:dyDescent="0.25"/>
  <cols>
    <col min="1" max="1" width="46.81640625" style="4" customWidth="1"/>
    <col min="2" max="2" width="6" style="4" bestFit="1" customWidth="1"/>
    <col min="3" max="3" width="8.08984375" style="4" customWidth="1"/>
    <col min="4" max="4" width="16.453125" style="4" bestFit="1" customWidth="1"/>
    <col min="5" max="5" width="8.08984375" style="4" customWidth="1"/>
    <col min="6" max="6" width="10.54296875" style="4" bestFit="1" customWidth="1"/>
    <col min="7" max="7" width="10.54296875" style="4" customWidth="1"/>
    <col min="8" max="8" width="7" style="4" bestFit="1" customWidth="1"/>
    <col min="9" max="9" width="13.1796875" style="4" customWidth="1"/>
    <col min="10" max="10" width="6.26953125" style="4" bestFit="1" customWidth="1"/>
    <col min="11" max="16384" width="9.1796875" style="4"/>
  </cols>
  <sheetData>
    <row r="1" spans="1:13" ht="13" x14ac:dyDescent="0.3">
      <c r="A1" s="50" t="s">
        <v>849</v>
      </c>
      <c r="L1" s="352" t="s">
        <v>313</v>
      </c>
      <c r="M1" s="352"/>
    </row>
    <row r="2" spans="1:13" ht="13" x14ac:dyDescent="0.3">
      <c r="A2" s="169" t="s">
        <v>319</v>
      </c>
      <c r="B2" s="169" t="s">
        <v>317</v>
      </c>
      <c r="C2" s="169" t="s">
        <v>551</v>
      </c>
      <c r="D2" s="169" t="s">
        <v>570</v>
      </c>
      <c r="E2" s="169" t="s">
        <v>315</v>
      </c>
      <c r="F2" s="169" t="s">
        <v>316</v>
      </c>
      <c r="G2" s="169" t="s">
        <v>318</v>
      </c>
      <c r="H2" s="169" t="s">
        <v>571</v>
      </c>
      <c r="I2" s="169" t="s">
        <v>529</v>
      </c>
      <c r="J2" s="169" t="s">
        <v>535</v>
      </c>
    </row>
    <row r="3" spans="1:13" x14ac:dyDescent="0.25">
      <c r="A3" s="110" t="s">
        <v>9</v>
      </c>
      <c r="B3" s="288">
        <v>0</v>
      </c>
      <c r="C3" s="288">
        <v>498.87613916000004</v>
      </c>
      <c r="D3" s="288">
        <v>4.0625007100000001</v>
      </c>
      <c r="E3" s="288">
        <v>0</v>
      </c>
      <c r="F3" s="288">
        <v>617.36129835999998</v>
      </c>
      <c r="G3" s="288">
        <v>81.301193310000002</v>
      </c>
      <c r="H3" s="288">
        <v>552.47691413999996</v>
      </c>
      <c r="I3" s="288">
        <v>0</v>
      </c>
      <c r="J3" s="288">
        <v>650.66225886000007</v>
      </c>
    </row>
    <row r="4" spans="1:13" x14ac:dyDescent="0.25">
      <c r="A4" s="110" t="s">
        <v>109</v>
      </c>
      <c r="B4" s="288">
        <v>0</v>
      </c>
      <c r="C4" s="288">
        <v>200.47781881</v>
      </c>
      <c r="D4" s="288">
        <v>0</v>
      </c>
      <c r="E4" s="288">
        <v>0</v>
      </c>
      <c r="F4" s="288">
        <v>0</v>
      </c>
      <c r="G4" s="288">
        <v>0</v>
      </c>
      <c r="H4" s="288">
        <v>200.52415922</v>
      </c>
      <c r="I4" s="288">
        <v>0</v>
      </c>
      <c r="J4" s="288">
        <v>0</v>
      </c>
    </row>
    <row r="5" spans="1:13" x14ac:dyDescent="0.25">
      <c r="A5" s="110" t="s">
        <v>129</v>
      </c>
      <c r="B5" s="288">
        <v>0</v>
      </c>
      <c r="C5" s="288">
        <v>82.408994980000003</v>
      </c>
      <c r="D5" s="288">
        <v>0</v>
      </c>
      <c r="E5" s="288">
        <v>0</v>
      </c>
      <c r="F5" s="288">
        <v>3.4218980000000003E-2</v>
      </c>
      <c r="G5" s="288">
        <v>4.4173550000000006E-2</v>
      </c>
      <c r="H5" s="288">
        <v>82.526208459999992</v>
      </c>
      <c r="I5" s="288">
        <v>0</v>
      </c>
      <c r="J5" s="288">
        <v>3.4218980000000003E-2</v>
      </c>
    </row>
    <row r="6" spans="1:13" x14ac:dyDescent="0.25">
      <c r="A6" s="110" t="s">
        <v>123</v>
      </c>
      <c r="B6" s="288">
        <v>0</v>
      </c>
      <c r="C6" s="288">
        <v>49.299923820000004</v>
      </c>
      <c r="D6" s="288">
        <v>0</v>
      </c>
      <c r="E6" s="288">
        <v>0</v>
      </c>
      <c r="F6" s="288">
        <v>0.14986448000000002</v>
      </c>
      <c r="G6" s="288">
        <v>2.4748847599999997</v>
      </c>
      <c r="H6" s="288">
        <v>51.096671490000006</v>
      </c>
      <c r="I6" s="288">
        <v>0</v>
      </c>
      <c r="J6" s="288">
        <v>0.15947359</v>
      </c>
    </row>
    <row r="7" spans="1:13" x14ac:dyDescent="0.25">
      <c r="A7" s="110" t="s">
        <v>80</v>
      </c>
      <c r="B7" s="288">
        <v>0</v>
      </c>
      <c r="C7" s="288">
        <v>46.933068799999994</v>
      </c>
      <c r="D7" s="288">
        <v>0</v>
      </c>
      <c r="E7" s="288">
        <v>1.01930079</v>
      </c>
      <c r="F7" s="288">
        <v>75.925242999999995</v>
      </c>
      <c r="G7" s="288">
        <v>256.84213002000001</v>
      </c>
      <c r="H7" s="288">
        <v>49.852186549999999</v>
      </c>
      <c r="I7" s="288">
        <v>0</v>
      </c>
      <c r="J7" s="288">
        <v>5.8489962599999998</v>
      </c>
    </row>
    <row r="8" spans="1:13" x14ac:dyDescent="0.25">
      <c r="A8" s="110" t="s">
        <v>218</v>
      </c>
      <c r="B8" s="288">
        <v>0</v>
      </c>
      <c r="C8" s="288">
        <v>35.849681140000001</v>
      </c>
      <c r="D8" s="288">
        <v>0</v>
      </c>
      <c r="E8" s="288">
        <v>0</v>
      </c>
      <c r="F8" s="288">
        <v>0</v>
      </c>
      <c r="G8" s="288">
        <v>9.7518582100000017</v>
      </c>
      <c r="H8" s="288">
        <v>35.977700460000001</v>
      </c>
      <c r="I8" s="288">
        <v>0</v>
      </c>
      <c r="J8" s="288">
        <v>0</v>
      </c>
    </row>
    <row r="9" spans="1:13" x14ac:dyDescent="0.25">
      <c r="A9" s="110" t="s">
        <v>160</v>
      </c>
      <c r="B9" s="288">
        <v>0</v>
      </c>
      <c r="C9" s="288">
        <v>34.510863960000002</v>
      </c>
      <c r="D9" s="288">
        <v>0</v>
      </c>
      <c r="E9" s="288">
        <v>0.14727167000000002</v>
      </c>
      <c r="F9" s="288">
        <v>0</v>
      </c>
      <c r="G9" s="288">
        <v>0.116746</v>
      </c>
      <c r="H9" s="288">
        <v>34.689999110000002</v>
      </c>
      <c r="I9" s="288">
        <v>0</v>
      </c>
      <c r="J9" s="288">
        <v>0.14727167000000002</v>
      </c>
    </row>
    <row r="10" spans="1:13" x14ac:dyDescent="0.25">
      <c r="A10" s="110" t="s">
        <v>143</v>
      </c>
      <c r="B10" s="288">
        <v>0</v>
      </c>
      <c r="C10" s="288">
        <v>24.977340859999998</v>
      </c>
      <c r="D10" s="288">
        <v>0</v>
      </c>
      <c r="E10" s="288">
        <v>1.8E-3</v>
      </c>
      <c r="F10" s="288">
        <v>4.1588900000000002E-3</v>
      </c>
      <c r="G10" s="288">
        <v>1.4609791200000002</v>
      </c>
      <c r="H10" s="288">
        <v>25.796327420000001</v>
      </c>
      <c r="I10" s="288">
        <v>0</v>
      </c>
      <c r="J10" s="288">
        <v>6.4178900000000007E-3</v>
      </c>
    </row>
    <row r="11" spans="1:13" x14ac:dyDescent="0.25">
      <c r="A11" s="110" t="s">
        <v>108</v>
      </c>
      <c r="B11" s="288">
        <v>0</v>
      </c>
      <c r="C11" s="288">
        <v>17.152567399999999</v>
      </c>
      <c r="D11" s="288">
        <v>0</v>
      </c>
      <c r="E11" s="288">
        <v>5.6085919999999997E-2</v>
      </c>
      <c r="F11" s="288">
        <v>0.24745204000000001</v>
      </c>
      <c r="G11" s="288">
        <v>0.23946492999999999</v>
      </c>
      <c r="H11" s="288">
        <v>17.444169350000003</v>
      </c>
      <c r="I11" s="288">
        <v>0</v>
      </c>
      <c r="J11" s="288">
        <v>0.34275936000000001</v>
      </c>
    </row>
    <row r="12" spans="1:13" x14ac:dyDescent="0.25">
      <c r="A12" s="110" t="s">
        <v>62</v>
      </c>
      <c r="B12" s="288">
        <v>0</v>
      </c>
      <c r="C12" s="288">
        <v>16.483490379999999</v>
      </c>
      <c r="D12" s="288">
        <v>0</v>
      </c>
      <c r="E12" s="288">
        <v>0</v>
      </c>
      <c r="F12" s="288">
        <v>0</v>
      </c>
      <c r="G12" s="288">
        <v>0</v>
      </c>
      <c r="H12" s="288">
        <v>16.483490379999999</v>
      </c>
      <c r="I12" s="288">
        <v>0</v>
      </c>
      <c r="J12" s="288">
        <v>0</v>
      </c>
    </row>
    <row r="13" spans="1:13" x14ac:dyDescent="0.25">
      <c r="A13" s="110" t="s">
        <v>64</v>
      </c>
      <c r="B13" s="288">
        <v>7.8794961799999994</v>
      </c>
      <c r="C13" s="288">
        <v>15.89869901</v>
      </c>
      <c r="D13" s="288">
        <v>0</v>
      </c>
      <c r="E13" s="288">
        <v>0.02</v>
      </c>
      <c r="F13" s="288">
        <v>0.39934366999999998</v>
      </c>
      <c r="G13" s="288">
        <v>21.51185795</v>
      </c>
      <c r="H13" s="288">
        <v>16.26629943</v>
      </c>
      <c r="I13" s="288">
        <v>0</v>
      </c>
      <c r="J13" s="288">
        <v>0.81518005000000004</v>
      </c>
    </row>
    <row r="14" spans="1:13" x14ac:dyDescent="0.25">
      <c r="A14" s="110" t="s">
        <v>20</v>
      </c>
      <c r="B14" s="288">
        <v>2.0076300000000003E-3</v>
      </c>
      <c r="C14" s="288">
        <v>12.968030890000001</v>
      </c>
      <c r="D14" s="288">
        <v>0</v>
      </c>
      <c r="E14" s="288">
        <v>0</v>
      </c>
      <c r="F14" s="288">
        <v>0</v>
      </c>
      <c r="G14" s="288">
        <v>16.459476160000001</v>
      </c>
      <c r="H14" s="288">
        <v>12.973863710000002</v>
      </c>
      <c r="I14" s="288">
        <v>0</v>
      </c>
      <c r="J14" s="288">
        <v>6.8999999999999997E-4</v>
      </c>
    </row>
    <row r="15" spans="1:13" x14ac:dyDescent="0.25">
      <c r="A15" s="110" t="s">
        <v>37</v>
      </c>
      <c r="B15" s="288">
        <v>3.0781E-4</v>
      </c>
      <c r="C15" s="288">
        <v>12.572675519999999</v>
      </c>
      <c r="D15" s="288">
        <v>4.8483535199999999</v>
      </c>
      <c r="E15" s="288">
        <v>0</v>
      </c>
      <c r="F15" s="288">
        <v>0.15789951999999999</v>
      </c>
      <c r="G15" s="288">
        <v>20.274435</v>
      </c>
      <c r="H15" s="288">
        <v>13.21549768</v>
      </c>
      <c r="I15" s="288">
        <v>0</v>
      </c>
      <c r="J15" s="288">
        <v>0.15798951999999999</v>
      </c>
    </row>
    <row r="16" spans="1:13" x14ac:dyDescent="0.25">
      <c r="A16" s="110" t="s">
        <v>175</v>
      </c>
      <c r="B16" s="288">
        <v>0</v>
      </c>
      <c r="C16" s="288">
        <v>10.86143189</v>
      </c>
      <c r="D16" s="288">
        <v>2.2009999999999998E-3</v>
      </c>
      <c r="E16" s="288">
        <v>4.4146622699999991</v>
      </c>
      <c r="F16" s="288">
        <v>0.16079842000000003</v>
      </c>
      <c r="G16" s="288">
        <v>1.24144469</v>
      </c>
      <c r="H16" s="288">
        <v>11.192474900000001</v>
      </c>
      <c r="I16" s="288">
        <v>0</v>
      </c>
      <c r="J16" s="288">
        <v>4.5810286700000002</v>
      </c>
    </row>
    <row r="17" spans="1:10" x14ac:dyDescent="0.25">
      <c r="A17" s="110" t="s">
        <v>71</v>
      </c>
      <c r="B17" s="288">
        <v>5.9999999999999995E-4</v>
      </c>
      <c r="C17" s="288">
        <v>10.620355179999999</v>
      </c>
      <c r="D17" s="288">
        <v>0</v>
      </c>
      <c r="E17" s="288">
        <v>0</v>
      </c>
      <c r="F17" s="288">
        <v>0</v>
      </c>
      <c r="G17" s="288">
        <v>1.2600000000000001E-3</v>
      </c>
      <c r="H17" s="288">
        <v>10.620355179999999</v>
      </c>
      <c r="I17" s="288">
        <v>0</v>
      </c>
      <c r="J17" s="288">
        <v>104.141357</v>
      </c>
    </row>
    <row r="18" spans="1:10" x14ac:dyDescent="0.25">
      <c r="A18" s="110" t="s">
        <v>215</v>
      </c>
      <c r="B18" s="288">
        <v>3.509E-3</v>
      </c>
      <c r="C18" s="288">
        <v>10.09012551</v>
      </c>
      <c r="D18" s="288">
        <v>1.19180296</v>
      </c>
      <c r="E18" s="288">
        <v>0</v>
      </c>
      <c r="F18" s="288">
        <v>10.611373369999999</v>
      </c>
      <c r="G18" s="288">
        <v>6.2226180599999994</v>
      </c>
      <c r="H18" s="288">
        <v>8.9114988200000003</v>
      </c>
      <c r="I18" s="288">
        <v>0</v>
      </c>
      <c r="J18" s="288">
        <v>12.41077072</v>
      </c>
    </row>
    <row r="19" spans="1:10" x14ac:dyDescent="0.25">
      <c r="A19" s="110" t="s">
        <v>220</v>
      </c>
      <c r="B19" s="288">
        <v>0</v>
      </c>
      <c r="C19" s="288">
        <v>9.6859129299999989</v>
      </c>
      <c r="D19" s="288">
        <v>0</v>
      </c>
      <c r="E19" s="288">
        <v>1.713781E-2</v>
      </c>
      <c r="F19" s="288">
        <v>0.33168489000000001</v>
      </c>
      <c r="G19" s="288">
        <v>2.2066938700000001</v>
      </c>
      <c r="H19" s="288">
        <v>10.01355942</v>
      </c>
      <c r="I19" s="288">
        <v>0</v>
      </c>
      <c r="J19" s="288">
        <v>0.34946221</v>
      </c>
    </row>
    <row r="20" spans="1:10" x14ac:dyDescent="0.25">
      <c r="A20" s="110" t="s">
        <v>2</v>
      </c>
      <c r="B20" s="288">
        <v>0</v>
      </c>
      <c r="C20" s="288">
        <v>8.6414308800000015</v>
      </c>
      <c r="D20" s="288">
        <v>0</v>
      </c>
      <c r="E20" s="288">
        <v>0</v>
      </c>
      <c r="F20" s="288">
        <v>0</v>
      </c>
      <c r="G20" s="288">
        <v>4.1087931800000002</v>
      </c>
      <c r="H20" s="288">
        <v>8.6414308800000015</v>
      </c>
      <c r="I20" s="288">
        <v>0</v>
      </c>
      <c r="J20" s="288">
        <v>0</v>
      </c>
    </row>
    <row r="21" spans="1:10" x14ac:dyDescent="0.25">
      <c r="A21" s="110" t="s">
        <v>33</v>
      </c>
      <c r="B21" s="288">
        <v>7.5422525599999997</v>
      </c>
      <c r="C21" s="288">
        <v>6.6770649999999998</v>
      </c>
      <c r="D21" s="288">
        <v>0</v>
      </c>
      <c r="E21" s="288">
        <v>0</v>
      </c>
      <c r="F21" s="288">
        <v>0</v>
      </c>
      <c r="G21" s="288">
        <v>2.4490430000000001</v>
      </c>
      <c r="H21" s="288">
        <v>8.5819541899999994</v>
      </c>
      <c r="I21" s="288">
        <v>0</v>
      </c>
      <c r="J21" s="288">
        <v>7.6160820400000002</v>
      </c>
    </row>
    <row r="22" spans="1:10" x14ac:dyDescent="0.25">
      <c r="A22" s="110" t="s">
        <v>81</v>
      </c>
      <c r="B22" s="288">
        <v>0</v>
      </c>
      <c r="C22" s="288">
        <v>6.5639671799999997</v>
      </c>
      <c r="D22" s="288">
        <v>0</v>
      </c>
      <c r="E22" s="288">
        <v>7.6323999999999999E-4</v>
      </c>
      <c r="F22" s="288">
        <v>0</v>
      </c>
      <c r="G22" s="288">
        <v>1.2922999999999998E-4</v>
      </c>
      <c r="H22" s="288">
        <v>6.5639671799999997</v>
      </c>
      <c r="I22" s="288">
        <v>0</v>
      </c>
      <c r="J22" s="288">
        <v>8.8323999999999998E-4</v>
      </c>
    </row>
    <row r="23" spans="1:10" x14ac:dyDescent="0.25">
      <c r="A23" s="110" t="s">
        <v>184</v>
      </c>
      <c r="B23" s="288">
        <v>0</v>
      </c>
      <c r="C23" s="288">
        <v>5.6236347100000001</v>
      </c>
      <c r="D23" s="288">
        <v>0</v>
      </c>
      <c r="E23" s="288">
        <v>12.437326109999999</v>
      </c>
      <c r="F23" s="288">
        <v>6.222946E-2</v>
      </c>
      <c r="G23" s="288">
        <v>0.91046198</v>
      </c>
      <c r="H23" s="288">
        <v>15.193209230000001</v>
      </c>
      <c r="I23" s="288">
        <v>0</v>
      </c>
      <c r="J23" s="288">
        <v>12.481402789999999</v>
      </c>
    </row>
    <row r="24" spans="1:10" x14ac:dyDescent="0.25">
      <c r="A24" s="110" t="s">
        <v>183</v>
      </c>
      <c r="B24" s="288">
        <v>0</v>
      </c>
      <c r="C24" s="288">
        <v>4.26670953</v>
      </c>
      <c r="D24" s="288">
        <v>0</v>
      </c>
      <c r="E24" s="288">
        <v>0</v>
      </c>
      <c r="F24" s="288">
        <v>0</v>
      </c>
      <c r="G24" s="288">
        <v>1.86</v>
      </c>
      <c r="H24" s="288">
        <v>4.26670953</v>
      </c>
      <c r="I24" s="288">
        <v>0</v>
      </c>
      <c r="J24" s="288">
        <v>0</v>
      </c>
    </row>
    <row r="25" spans="1:10" x14ac:dyDescent="0.25">
      <c r="A25" s="110" t="s">
        <v>19</v>
      </c>
      <c r="B25" s="288">
        <v>0</v>
      </c>
      <c r="C25" s="288">
        <v>3.7294</v>
      </c>
      <c r="D25" s="288">
        <v>0</v>
      </c>
      <c r="E25" s="288">
        <v>0</v>
      </c>
      <c r="F25" s="288">
        <v>0</v>
      </c>
      <c r="G25" s="288">
        <v>8.0000000000000007E-5</v>
      </c>
      <c r="H25" s="288">
        <v>5.4704888899999995</v>
      </c>
      <c r="I25" s="288">
        <v>0</v>
      </c>
      <c r="J25" s="288">
        <v>0.27356645000000002</v>
      </c>
    </row>
    <row r="26" spans="1:10" x14ac:dyDescent="0.25">
      <c r="A26" s="110" t="s">
        <v>216</v>
      </c>
      <c r="B26" s="288">
        <v>0</v>
      </c>
      <c r="C26" s="288">
        <v>3.3810167</v>
      </c>
      <c r="D26" s="288">
        <v>3.1995089000000001</v>
      </c>
      <c r="E26" s="288">
        <v>7.2180345599999995</v>
      </c>
      <c r="F26" s="288">
        <v>0.59110943000000005</v>
      </c>
      <c r="G26" s="288">
        <v>1.64301974</v>
      </c>
      <c r="H26" s="288">
        <v>0.55023095</v>
      </c>
      <c r="I26" s="288">
        <v>0</v>
      </c>
      <c r="J26" s="288">
        <v>7.5919742900000005</v>
      </c>
    </row>
    <row r="27" spans="1:10" x14ac:dyDescent="0.25">
      <c r="A27" s="110" t="s">
        <v>194</v>
      </c>
      <c r="B27" s="288">
        <v>0</v>
      </c>
      <c r="C27" s="288">
        <v>3.3517658399999997</v>
      </c>
      <c r="D27" s="288">
        <v>0</v>
      </c>
      <c r="E27" s="288">
        <v>0</v>
      </c>
      <c r="F27" s="288">
        <v>0</v>
      </c>
      <c r="G27" s="288">
        <v>9.7025E-2</v>
      </c>
      <c r="H27" s="288">
        <v>3.87542886</v>
      </c>
      <c r="I27" s="288">
        <v>0</v>
      </c>
      <c r="J27" s="288">
        <v>0</v>
      </c>
    </row>
    <row r="28" spans="1:10" x14ac:dyDescent="0.25">
      <c r="A28" s="110" t="s">
        <v>35</v>
      </c>
      <c r="B28" s="288">
        <v>5.9998000000000007E-4</v>
      </c>
      <c r="C28" s="288">
        <v>3.3327855400000002</v>
      </c>
      <c r="D28" s="288">
        <v>0</v>
      </c>
      <c r="E28" s="288">
        <v>0</v>
      </c>
      <c r="F28" s="288">
        <v>6.4505870000000007E-2</v>
      </c>
      <c r="G28" s="288">
        <v>23.160799069999999</v>
      </c>
      <c r="H28" s="288">
        <v>3.36651049</v>
      </c>
      <c r="I28" s="288">
        <v>0</v>
      </c>
      <c r="J28" s="288">
        <v>6.4959870000000003E-2</v>
      </c>
    </row>
    <row r="29" spans="1:10" x14ac:dyDescent="0.25">
      <c r="A29" s="110" t="s">
        <v>226</v>
      </c>
      <c r="B29" s="288">
        <v>0</v>
      </c>
      <c r="C29" s="288">
        <v>2.6781483700000002</v>
      </c>
      <c r="D29" s="288">
        <v>0</v>
      </c>
      <c r="E29" s="288">
        <v>0</v>
      </c>
      <c r="F29" s="288">
        <v>0</v>
      </c>
      <c r="G29" s="288">
        <v>0.111794</v>
      </c>
      <c r="H29" s="288">
        <v>2.6781483700000002</v>
      </c>
      <c r="I29" s="288">
        <v>0</v>
      </c>
      <c r="J29" s="288">
        <v>0</v>
      </c>
    </row>
    <row r="30" spans="1:10" x14ac:dyDescent="0.25">
      <c r="A30" s="110" t="s">
        <v>217</v>
      </c>
      <c r="B30" s="288">
        <v>0</v>
      </c>
      <c r="C30" s="288">
        <v>2.5819926400000002</v>
      </c>
      <c r="D30" s="288">
        <v>0</v>
      </c>
      <c r="E30" s="288">
        <v>0</v>
      </c>
      <c r="F30" s="288">
        <v>0</v>
      </c>
      <c r="G30" s="288">
        <v>1.2070000000000001</v>
      </c>
      <c r="H30" s="288">
        <v>2.5819926400000002</v>
      </c>
      <c r="I30" s="288">
        <v>0</v>
      </c>
      <c r="J30" s="288">
        <v>0</v>
      </c>
    </row>
    <row r="31" spans="1:10" x14ac:dyDescent="0.25">
      <c r="A31" s="110" t="s">
        <v>114</v>
      </c>
      <c r="B31" s="288">
        <v>0</v>
      </c>
      <c r="C31" s="288">
        <v>2.5774659399999997</v>
      </c>
      <c r="D31" s="288">
        <v>0</v>
      </c>
      <c r="E31" s="288">
        <v>0</v>
      </c>
      <c r="F31" s="288">
        <v>0</v>
      </c>
      <c r="G31" s="288">
        <v>2.5000000000000001E-5</v>
      </c>
      <c r="H31" s="288">
        <v>2.66692325</v>
      </c>
      <c r="I31" s="288">
        <v>0</v>
      </c>
      <c r="J31" s="288">
        <v>0</v>
      </c>
    </row>
    <row r="32" spans="1:10" x14ac:dyDescent="0.25">
      <c r="A32" s="110" t="s">
        <v>222</v>
      </c>
      <c r="B32" s="288">
        <v>0</v>
      </c>
      <c r="C32" s="288">
        <v>2.3426661600000003</v>
      </c>
      <c r="D32" s="288">
        <v>0</v>
      </c>
      <c r="E32" s="288">
        <v>0</v>
      </c>
      <c r="F32" s="288">
        <v>3.0614099999999997E-3</v>
      </c>
      <c r="G32" s="288">
        <v>0.39098551000000004</v>
      </c>
      <c r="H32" s="288">
        <v>4.5967965</v>
      </c>
      <c r="I32" s="288">
        <v>0</v>
      </c>
      <c r="J32" s="288">
        <v>3.0614099999999997E-3</v>
      </c>
    </row>
    <row r="33" spans="1:10" x14ac:dyDescent="0.25">
      <c r="A33" s="110" t="s">
        <v>198</v>
      </c>
      <c r="B33" s="288">
        <v>0</v>
      </c>
      <c r="C33" s="288">
        <v>2.0646357200000001</v>
      </c>
      <c r="D33" s="288">
        <v>0</v>
      </c>
      <c r="E33" s="288">
        <v>0.60992316000000002</v>
      </c>
      <c r="F33" s="288">
        <v>6.3843089999999991E-2</v>
      </c>
      <c r="G33" s="288">
        <v>0.14661563</v>
      </c>
      <c r="H33" s="288">
        <v>2.1043257</v>
      </c>
      <c r="I33" s="288">
        <v>0</v>
      </c>
      <c r="J33" s="288">
        <v>0.67376625000000001</v>
      </c>
    </row>
    <row r="34" spans="1:10" x14ac:dyDescent="0.25">
      <c r="A34" s="110" t="s">
        <v>258</v>
      </c>
      <c r="B34" s="288">
        <v>0.15813533999999999</v>
      </c>
      <c r="C34" s="288">
        <v>1.2445613</v>
      </c>
      <c r="D34" s="288">
        <v>0</v>
      </c>
      <c r="E34" s="288">
        <v>0.22850785000000001</v>
      </c>
      <c r="F34" s="288">
        <v>4.5678584100000004</v>
      </c>
      <c r="G34" s="288">
        <v>0.51704099999999997</v>
      </c>
      <c r="H34" s="288">
        <v>2.0154934</v>
      </c>
      <c r="I34" s="288">
        <v>0</v>
      </c>
      <c r="J34" s="288">
        <v>4.7722948499999998</v>
      </c>
    </row>
    <row r="35" spans="1:10" x14ac:dyDescent="0.25">
      <c r="A35" s="110" t="s">
        <v>168</v>
      </c>
      <c r="B35" s="288">
        <v>0</v>
      </c>
      <c r="C35" s="288">
        <v>1.2287043999999998</v>
      </c>
      <c r="D35" s="288">
        <v>0</v>
      </c>
      <c r="E35" s="288">
        <v>2.2443069999999999E-2</v>
      </c>
      <c r="F35" s="288">
        <v>2.8297950000000002E-2</v>
      </c>
      <c r="G35" s="288">
        <v>3.1550416400000003</v>
      </c>
      <c r="H35" s="288">
        <v>1.26015432</v>
      </c>
      <c r="I35" s="288">
        <v>0</v>
      </c>
      <c r="J35" s="288">
        <v>5.0741019999999998E-2</v>
      </c>
    </row>
    <row r="36" spans="1:10" x14ac:dyDescent="0.25">
      <c r="A36" s="110" t="s">
        <v>95</v>
      </c>
      <c r="B36" s="288">
        <v>0</v>
      </c>
      <c r="C36" s="288">
        <v>1.17821044</v>
      </c>
      <c r="D36" s="288">
        <v>0</v>
      </c>
      <c r="E36" s="288">
        <v>0</v>
      </c>
      <c r="F36" s="288">
        <v>0</v>
      </c>
      <c r="G36" s="288">
        <v>8.0770000000000001E-5</v>
      </c>
      <c r="H36" s="288">
        <v>1.17821044</v>
      </c>
      <c r="I36" s="288">
        <v>0</v>
      </c>
      <c r="J36" s="288">
        <v>0</v>
      </c>
    </row>
    <row r="37" spans="1:10" x14ac:dyDescent="0.25">
      <c r="A37" s="110" t="s">
        <v>105</v>
      </c>
      <c r="B37" s="288">
        <v>0</v>
      </c>
      <c r="C37" s="288">
        <v>1.08856595</v>
      </c>
      <c r="D37" s="288">
        <v>5.0000000000000002E-5</v>
      </c>
      <c r="E37" s="288">
        <v>3.4910519999999994E-2</v>
      </c>
      <c r="F37" s="288">
        <v>8.4678289999999989E-2</v>
      </c>
      <c r="G37" s="288">
        <v>0.15769939999999999</v>
      </c>
      <c r="H37" s="288">
        <v>1.0885159499999999</v>
      </c>
      <c r="I37" s="288">
        <v>0</v>
      </c>
      <c r="J37" s="288">
        <v>0.12161081</v>
      </c>
    </row>
    <row r="38" spans="1:10" x14ac:dyDescent="0.25">
      <c r="A38" s="110" t="s">
        <v>10</v>
      </c>
      <c r="B38" s="288">
        <v>0</v>
      </c>
      <c r="C38" s="288">
        <v>0.90051883999999993</v>
      </c>
      <c r="D38" s="288">
        <v>0</v>
      </c>
      <c r="E38" s="288">
        <v>0</v>
      </c>
      <c r="F38" s="288">
        <v>3.4975512400000004</v>
      </c>
      <c r="G38" s="288">
        <v>5.1697629300000001</v>
      </c>
      <c r="H38" s="288">
        <v>0.90051883999999993</v>
      </c>
      <c r="I38" s="288">
        <v>0</v>
      </c>
      <c r="J38" s="288">
        <v>3.4975512400000004</v>
      </c>
    </row>
    <row r="39" spans="1:10" x14ac:dyDescent="0.25">
      <c r="A39" s="110" t="s">
        <v>201</v>
      </c>
      <c r="B39" s="288">
        <v>0</v>
      </c>
      <c r="C39" s="288">
        <v>0.61902894999999991</v>
      </c>
      <c r="D39" s="288">
        <v>0</v>
      </c>
      <c r="E39" s="288">
        <v>8.2655000000000001E-4</v>
      </c>
      <c r="F39" s="288">
        <v>1.06990794</v>
      </c>
      <c r="G39" s="288">
        <v>0.43580789000000003</v>
      </c>
      <c r="H39" s="288">
        <v>0.70650195999999998</v>
      </c>
      <c r="I39" s="288">
        <v>0</v>
      </c>
      <c r="J39" s="288">
        <v>1.0522301000000001</v>
      </c>
    </row>
    <row r="40" spans="1:10" x14ac:dyDescent="0.25">
      <c r="A40" s="110" t="s">
        <v>145</v>
      </c>
      <c r="B40" s="288">
        <v>0.22520269000000001</v>
      </c>
      <c r="C40" s="288">
        <v>0.45735999999999999</v>
      </c>
      <c r="D40" s="288">
        <v>0</v>
      </c>
      <c r="E40" s="288">
        <v>0</v>
      </c>
      <c r="F40" s="288">
        <v>0</v>
      </c>
      <c r="G40" s="288">
        <v>18.242560050000002</v>
      </c>
      <c r="H40" s="288">
        <v>0.60123059000000001</v>
      </c>
      <c r="I40" s="288">
        <v>0</v>
      </c>
      <c r="J40" s="288">
        <v>15.296903519999999</v>
      </c>
    </row>
    <row r="41" spans="1:10" x14ac:dyDescent="0.25">
      <c r="A41" s="110" t="s">
        <v>90</v>
      </c>
      <c r="B41" s="288">
        <v>0</v>
      </c>
      <c r="C41" s="288">
        <v>0.3527535</v>
      </c>
      <c r="D41" s="288">
        <v>0</v>
      </c>
      <c r="E41" s="288">
        <v>0</v>
      </c>
      <c r="F41" s="288">
        <v>0</v>
      </c>
      <c r="G41" s="288">
        <v>0</v>
      </c>
      <c r="H41" s="288">
        <v>0.4074141</v>
      </c>
      <c r="I41" s="288">
        <v>0</v>
      </c>
      <c r="J41" s="288">
        <v>0</v>
      </c>
    </row>
    <row r="42" spans="1:10" x14ac:dyDescent="0.25">
      <c r="A42" s="110" t="s">
        <v>96</v>
      </c>
      <c r="B42" s="288">
        <v>0</v>
      </c>
      <c r="C42" s="288">
        <v>0.27479556999999999</v>
      </c>
      <c r="D42" s="288">
        <v>0</v>
      </c>
      <c r="E42" s="288">
        <v>0</v>
      </c>
      <c r="F42" s="288">
        <v>2.2790000000000002E-3</v>
      </c>
      <c r="G42" s="288">
        <v>5.1999999999999997E-5</v>
      </c>
      <c r="H42" s="288">
        <v>2.0113083500000002</v>
      </c>
      <c r="I42" s="288">
        <v>0</v>
      </c>
      <c r="J42" s="288">
        <v>2.2790000000000002E-3</v>
      </c>
    </row>
    <row r="43" spans="1:10" x14ac:dyDescent="0.25">
      <c r="A43" s="110" t="s">
        <v>197</v>
      </c>
      <c r="B43" s="288">
        <v>4.0000000000000002E-4</v>
      </c>
      <c r="C43" s="288">
        <v>0.24967501</v>
      </c>
      <c r="D43" s="288">
        <v>0</v>
      </c>
      <c r="E43" s="288">
        <v>7.2299599999999997E-3</v>
      </c>
      <c r="F43" s="288">
        <v>6.21674711</v>
      </c>
      <c r="G43" s="288">
        <v>0.48018041</v>
      </c>
      <c r="H43" s="288">
        <v>0.32072118999999999</v>
      </c>
      <c r="I43" s="288">
        <v>0</v>
      </c>
      <c r="J43" s="288">
        <v>6.2239770700000001</v>
      </c>
    </row>
    <row r="44" spans="1:10" x14ac:dyDescent="0.25">
      <c r="A44" s="110" t="s">
        <v>128</v>
      </c>
      <c r="B44" s="288">
        <v>0</v>
      </c>
      <c r="C44" s="288">
        <v>0.24193245000000002</v>
      </c>
      <c r="D44" s="288">
        <v>0</v>
      </c>
      <c r="E44" s="288">
        <v>0.29177725999999998</v>
      </c>
      <c r="F44" s="288">
        <v>0.26492493</v>
      </c>
      <c r="G44" s="288">
        <v>5.6758860000000001E-2</v>
      </c>
      <c r="H44" s="288">
        <v>0.25103722000000001</v>
      </c>
      <c r="I44" s="288">
        <v>0</v>
      </c>
      <c r="J44" s="288">
        <v>0.56471382999999997</v>
      </c>
    </row>
    <row r="45" spans="1:10" x14ac:dyDescent="0.25">
      <c r="A45" s="110" t="s">
        <v>36</v>
      </c>
      <c r="B45" s="288">
        <v>1.82603E-3</v>
      </c>
      <c r="C45" s="288">
        <v>0.24040049999999999</v>
      </c>
      <c r="D45" s="288">
        <v>0</v>
      </c>
      <c r="E45" s="288">
        <v>0</v>
      </c>
      <c r="F45" s="288">
        <v>6.7038390000000003E-2</v>
      </c>
      <c r="G45" s="288">
        <v>0.49932403999999997</v>
      </c>
      <c r="H45" s="288">
        <v>0.67455444999999992</v>
      </c>
      <c r="I45" s="288">
        <v>0</v>
      </c>
      <c r="J45" s="288">
        <v>5.290098E-2</v>
      </c>
    </row>
    <row r="46" spans="1:10" x14ac:dyDescent="0.25">
      <c r="A46" s="110" t="s">
        <v>142</v>
      </c>
      <c r="B46" s="288">
        <v>0</v>
      </c>
      <c r="C46" s="288">
        <v>0.20016926999999998</v>
      </c>
      <c r="D46" s="288">
        <v>0</v>
      </c>
      <c r="E46" s="288">
        <v>1.3804500000000001E-3</v>
      </c>
      <c r="F46" s="288">
        <v>0.11168266</v>
      </c>
      <c r="G46" s="288">
        <v>2.4223999999999999E-2</v>
      </c>
      <c r="H46" s="288">
        <v>0.42308559999999995</v>
      </c>
      <c r="I46" s="288">
        <v>0</v>
      </c>
      <c r="J46" s="288">
        <v>0.11314811</v>
      </c>
    </row>
    <row r="47" spans="1:10" x14ac:dyDescent="0.25">
      <c r="A47" s="110" t="s">
        <v>11</v>
      </c>
      <c r="B47" s="288">
        <v>11.428303</v>
      </c>
      <c r="C47" s="288">
        <v>0.18208398000000001</v>
      </c>
      <c r="D47" s="288">
        <v>0</v>
      </c>
      <c r="E47" s="288">
        <v>0</v>
      </c>
      <c r="F47" s="288">
        <v>39.446338840000003</v>
      </c>
      <c r="G47" s="288">
        <v>11.03596697</v>
      </c>
      <c r="H47" s="288">
        <v>0.18208398000000001</v>
      </c>
      <c r="I47" s="288">
        <v>0</v>
      </c>
      <c r="J47" s="288">
        <v>39.446338840000003</v>
      </c>
    </row>
    <row r="48" spans="1:10" x14ac:dyDescent="0.25">
      <c r="A48" s="110" t="s">
        <v>238</v>
      </c>
      <c r="B48" s="288">
        <v>1.4999999999999999E-4</v>
      </c>
      <c r="C48" s="288">
        <v>0.18133819000000001</v>
      </c>
      <c r="D48" s="288">
        <v>6.3000000000000003E-4</v>
      </c>
      <c r="E48" s="288">
        <v>0.57949413000000005</v>
      </c>
      <c r="F48" s="288">
        <v>1.476245E-2</v>
      </c>
      <c r="G48" s="288">
        <v>2.3412160000000001E-2</v>
      </c>
      <c r="H48" s="288">
        <v>0.19990864999999999</v>
      </c>
      <c r="I48" s="288">
        <v>0</v>
      </c>
      <c r="J48" s="288">
        <v>0.59621658</v>
      </c>
    </row>
    <row r="49" spans="1:10" x14ac:dyDescent="0.25">
      <c r="A49" s="110" t="s">
        <v>219</v>
      </c>
      <c r="B49" s="288">
        <v>0</v>
      </c>
      <c r="C49" s="288">
        <v>0.17187070000000002</v>
      </c>
      <c r="D49" s="288">
        <v>0</v>
      </c>
      <c r="E49" s="288">
        <v>0</v>
      </c>
      <c r="F49" s="288">
        <v>0</v>
      </c>
      <c r="G49" s="288">
        <v>0</v>
      </c>
      <c r="H49" s="288">
        <v>0.17187070000000002</v>
      </c>
      <c r="I49" s="288">
        <v>0</v>
      </c>
      <c r="J49" s="288">
        <v>0</v>
      </c>
    </row>
    <row r="50" spans="1:10" x14ac:dyDescent="0.25">
      <c r="A50" s="110" t="s">
        <v>1</v>
      </c>
      <c r="B50" s="288">
        <v>0.98820872999999998</v>
      </c>
      <c r="C50" s="288">
        <v>0.16497700000000001</v>
      </c>
      <c r="D50" s="288">
        <v>0</v>
      </c>
      <c r="E50" s="288">
        <v>2.2957388999999999</v>
      </c>
      <c r="F50" s="288">
        <v>58.854352939999998</v>
      </c>
      <c r="G50" s="288">
        <v>0.80061400000000005</v>
      </c>
      <c r="H50" s="288">
        <v>0.48469065</v>
      </c>
      <c r="I50" s="288">
        <v>0</v>
      </c>
      <c r="J50" s="288">
        <v>61.686301569999998</v>
      </c>
    </row>
    <row r="51" spans="1:10" x14ac:dyDescent="0.25">
      <c r="A51" s="110" t="s">
        <v>249</v>
      </c>
      <c r="B51" s="288">
        <v>0</v>
      </c>
      <c r="C51" s="288">
        <v>0.16456299999999999</v>
      </c>
      <c r="D51" s="288">
        <v>0.16456299999999999</v>
      </c>
      <c r="E51" s="288">
        <v>1E-4</v>
      </c>
      <c r="F51" s="288">
        <v>1.73484E-2</v>
      </c>
      <c r="G51" s="288">
        <v>0.76476331999999991</v>
      </c>
      <c r="H51" s="288">
        <v>3.15782E-3</v>
      </c>
      <c r="I51" s="288">
        <v>0</v>
      </c>
      <c r="J51" s="288">
        <v>35.154048950000004</v>
      </c>
    </row>
    <row r="52" spans="1:10" x14ac:dyDescent="0.25">
      <c r="A52" s="110" t="s">
        <v>178</v>
      </c>
      <c r="B52" s="288">
        <v>0</v>
      </c>
      <c r="C52" s="288">
        <v>0.15973424</v>
      </c>
      <c r="D52" s="288">
        <v>0</v>
      </c>
      <c r="E52" s="288">
        <v>0</v>
      </c>
      <c r="F52" s="288">
        <v>1.5319224499999999</v>
      </c>
      <c r="G52" s="288">
        <v>1.41786543</v>
      </c>
      <c r="H52" s="288">
        <v>0.86832376</v>
      </c>
      <c r="I52" s="288">
        <v>0</v>
      </c>
      <c r="J52" s="288">
        <v>1.84458842</v>
      </c>
    </row>
    <row r="53" spans="1:10" x14ac:dyDescent="0.25">
      <c r="A53" s="110" t="s">
        <v>47</v>
      </c>
      <c r="B53" s="288">
        <v>2.3800000000000002E-2</v>
      </c>
      <c r="C53" s="288">
        <v>0.14905499999999999</v>
      </c>
      <c r="D53" s="288">
        <v>0</v>
      </c>
      <c r="E53" s="288">
        <v>0</v>
      </c>
      <c r="F53" s="288">
        <v>58.812250069999997</v>
      </c>
      <c r="G53" s="288">
        <v>28.057322620000001</v>
      </c>
      <c r="H53" s="288">
        <v>0.14905499999999999</v>
      </c>
      <c r="I53" s="288">
        <v>0</v>
      </c>
      <c r="J53" s="288">
        <v>83.726688159999995</v>
      </c>
    </row>
    <row r="54" spans="1:10" x14ac:dyDescent="0.25">
      <c r="A54" s="110" t="s">
        <v>39</v>
      </c>
      <c r="B54" s="288">
        <v>0</v>
      </c>
      <c r="C54" s="288">
        <v>0.12625574000000001</v>
      </c>
      <c r="D54" s="288">
        <v>0</v>
      </c>
      <c r="E54" s="288">
        <v>0</v>
      </c>
      <c r="F54" s="288">
        <v>5.7476699999999999E-2</v>
      </c>
      <c r="G54" s="288">
        <v>0</v>
      </c>
      <c r="H54" s="288">
        <v>0.12625574000000001</v>
      </c>
      <c r="I54" s="288">
        <v>0</v>
      </c>
      <c r="J54" s="288">
        <v>5.7476699999999999E-2</v>
      </c>
    </row>
    <row r="55" spans="1:10" x14ac:dyDescent="0.25">
      <c r="A55" s="110" t="s">
        <v>99</v>
      </c>
      <c r="B55" s="288">
        <v>0</v>
      </c>
      <c r="C55" s="288">
        <v>0.12125428999999999</v>
      </c>
      <c r="D55" s="288">
        <v>0</v>
      </c>
      <c r="E55" s="288">
        <v>0</v>
      </c>
      <c r="F55" s="288">
        <v>0.11436039000000001</v>
      </c>
      <c r="G55" s="288">
        <v>2.100401E-2</v>
      </c>
      <c r="H55" s="288">
        <v>0.33231004999999997</v>
      </c>
      <c r="I55" s="288">
        <v>0</v>
      </c>
      <c r="J55" s="288">
        <v>0.11436039000000001</v>
      </c>
    </row>
    <row r="56" spans="1:10" x14ac:dyDescent="0.25">
      <c r="A56" s="110" t="s">
        <v>211</v>
      </c>
      <c r="B56" s="288">
        <v>3.7448400000000001E-3</v>
      </c>
      <c r="C56" s="288">
        <v>0.11857795</v>
      </c>
      <c r="D56" s="288">
        <v>0.11580594999999999</v>
      </c>
      <c r="E56" s="288">
        <v>0.15437413</v>
      </c>
      <c r="F56" s="288">
        <v>0.60452673000000001</v>
      </c>
      <c r="G56" s="288">
        <v>1.8002965900000001</v>
      </c>
      <c r="H56" s="288">
        <v>0.1499009</v>
      </c>
      <c r="I56" s="288">
        <v>3.6448400000000003E-3</v>
      </c>
      <c r="J56" s="288">
        <v>0.74041476000000006</v>
      </c>
    </row>
    <row r="57" spans="1:10" x14ac:dyDescent="0.25">
      <c r="A57" s="110" t="s">
        <v>196</v>
      </c>
      <c r="B57" s="288">
        <v>0</v>
      </c>
      <c r="C57" s="288">
        <v>0.10679421</v>
      </c>
      <c r="D57" s="288">
        <v>0</v>
      </c>
      <c r="E57" s="288">
        <v>6.1611029999999997E-2</v>
      </c>
      <c r="F57" s="288">
        <v>0.76820637999999997</v>
      </c>
      <c r="G57" s="288">
        <v>1.0794531200000002</v>
      </c>
      <c r="H57" s="288">
        <v>0.17959551999999998</v>
      </c>
      <c r="I57" s="288">
        <v>0</v>
      </c>
      <c r="J57" s="288">
        <v>0.85763385999999997</v>
      </c>
    </row>
    <row r="58" spans="1:10" x14ac:dyDescent="0.25">
      <c r="A58" s="110" t="s">
        <v>221</v>
      </c>
      <c r="B58" s="288">
        <v>0</v>
      </c>
      <c r="C58" s="288">
        <v>0.10578041000000001</v>
      </c>
      <c r="D58" s="288">
        <v>0</v>
      </c>
      <c r="E58" s="288">
        <v>0</v>
      </c>
      <c r="F58" s="288">
        <v>0</v>
      </c>
      <c r="G58" s="288">
        <v>0</v>
      </c>
      <c r="H58" s="288">
        <v>0.24008289999999999</v>
      </c>
      <c r="I58" s="288">
        <v>0</v>
      </c>
      <c r="J58" s="288">
        <v>0</v>
      </c>
    </row>
    <row r="59" spans="1:10" x14ac:dyDescent="0.25">
      <c r="A59" s="110" t="s">
        <v>94</v>
      </c>
      <c r="B59" s="288">
        <v>0</v>
      </c>
      <c r="C59" s="288">
        <v>9.9450380000000005E-2</v>
      </c>
      <c r="D59" s="288">
        <v>0</v>
      </c>
      <c r="E59" s="288">
        <v>0</v>
      </c>
      <c r="F59" s="288">
        <v>0</v>
      </c>
      <c r="G59" s="288">
        <v>0</v>
      </c>
      <c r="H59" s="288">
        <v>9.9450380000000005E-2</v>
      </c>
      <c r="I59" s="288">
        <v>0</v>
      </c>
      <c r="J59" s="288">
        <v>0</v>
      </c>
    </row>
    <row r="60" spans="1:10" x14ac:dyDescent="0.25">
      <c r="A60" s="110" t="s">
        <v>66</v>
      </c>
      <c r="B60" s="288">
        <v>5.4353204400000008</v>
      </c>
      <c r="C60" s="288">
        <v>9.3399999999999997E-2</v>
      </c>
      <c r="D60" s="288">
        <v>0</v>
      </c>
      <c r="E60" s="288">
        <v>0</v>
      </c>
      <c r="F60" s="288">
        <v>0</v>
      </c>
      <c r="G60" s="288">
        <v>2.8958882300000002</v>
      </c>
      <c r="H60" s="288">
        <v>9.3399999999999997E-2</v>
      </c>
      <c r="I60" s="288">
        <v>0</v>
      </c>
      <c r="J60" s="288">
        <v>0</v>
      </c>
    </row>
    <row r="61" spans="1:10" x14ac:dyDescent="0.25">
      <c r="A61" s="110" t="s">
        <v>0</v>
      </c>
      <c r="B61" s="288">
        <v>0</v>
      </c>
      <c r="C61" s="288">
        <v>9.2999999999999999E-2</v>
      </c>
      <c r="D61" s="288">
        <v>0</v>
      </c>
      <c r="E61" s="288">
        <v>0</v>
      </c>
      <c r="F61" s="288">
        <v>0</v>
      </c>
      <c r="G61" s="288">
        <v>204.60576399999999</v>
      </c>
      <c r="H61" s="288">
        <v>3.7759999999999998</v>
      </c>
      <c r="I61" s="288">
        <v>0</v>
      </c>
      <c r="J61" s="288">
        <v>0</v>
      </c>
    </row>
    <row r="62" spans="1:10" x14ac:dyDescent="0.25">
      <c r="A62" s="110" t="s">
        <v>157</v>
      </c>
      <c r="B62" s="288">
        <v>0</v>
      </c>
      <c r="C62" s="288">
        <v>9.074407000000001E-2</v>
      </c>
      <c r="D62" s="288">
        <v>0</v>
      </c>
      <c r="E62" s="288">
        <v>0.32048791999999998</v>
      </c>
      <c r="F62" s="288">
        <v>4.1363000000000001E-4</v>
      </c>
      <c r="G62" s="288">
        <v>3.4623470000000003E-2</v>
      </c>
      <c r="H62" s="288">
        <v>0.1065821</v>
      </c>
      <c r="I62" s="288">
        <v>0</v>
      </c>
      <c r="J62" s="288">
        <v>0.32094154999999996</v>
      </c>
    </row>
    <row r="63" spans="1:10" x14ac:dyDescent="0.25">
      <c r="A63" s="110" t="s">
        <v>130</v>
      </c>
      <c r="B63" s="288">
        <v>0</v>
      </c>
      <c r="C63" s="288">
        <v>8.8759279999999996E-2</v>
      </c>
      <c r="D63" s="288">
        <v>0</v>
      </c>
      <c r="E63" s="288">
        <v>1.2837475</v>
      </c>
      <c r="F63" s="288">
        <v>0.27266431000000002</v>
      </c>
      <c r="G63" s="288">
        <v>0.12131577</v>
      </c>
      <c r="H63" s="288">
        <v>0.20455398000000002</v>
      </c>
      <c r="I63" s="288">
        <v>0</v>
      </c>
      <c r="J63" s="288">
        <v>1.5476229500000001</v>
      </c>
    </row>
    <row r="64" spans="1:10" x14ac:dyDescent="0.25">
      <c r="A64" s="110" t="s">
        <v>148</v>
      </c>
      <c r="B64" s="288">
        <v>0</v>
      </c>
      <c r="C64" s="288">
        <v>8.4589730000000002E-2</v>
      </c>
      <c r="D64" s="288">
        <v>0</v>
      </c>
      <c r="E64" s="288">
        <v>0</v>
      </c>
      <c r="F64" s="288">
        <v>1.3262719999999999E-2</v>
      </c>
      <c r="G64" s="288">
        <v>0.24422099999999999</v>
      </c>
      <c r="H64" s="288">
        <v>0.11606024000000001</v>
      </c>
      <c r="I64" s="288">
        <v>0</v>
      </c>
      <c r="J64" s="288">
        <v>1.3262719999999999E-2</v>
      </c>
    </row>
    <row r="65" spans="1:10" x14ac:dyDescent="0.25">
      <c r="A65" s="110" t="s">
        <v>97</v>
      </c>
      <c r="B65" s="288">
        <v>0</v>
      </c>
      <c r="C65" s="288">
        <v>7.8274649999999987E-2</v>
      </c>
      <c r="D65" s="288">
        <v>0</v>
      </c>
      <c r="E65" s="288">
        <v>2.4907699999999998E-3</v>
      </c>
      <c r="F65" s="288">
        <v>0</v>
      </c>
      <c r="G65" s="288">
        <v>3.4537999999999999E-2</v>
      </c>
      <c r="H65" s="288">
        <v>8.8344969999999995E-2</v>
      </c>
      <c r="I65" s="288">
        <v>0</v>
      </c>
      <c r="J65" s="288">
        <v>2.4907699999999998E-3</v>
      </c>
    </row>
    <row r="66" spans="1:10" x14ac:dyDescent="0.25">
      <c r="A66" s="110" t="s">
        <v>210</v>
      </c>
      <c r="B66" s="288">
        <v>6.0485360000000002E-2</v>
      </c>
      <c r="C66" s="288">
        <v>7.1675789999999989E-2</v>
      </c>
      <c r="D66" s="288">
        <v>0</v>
      </c>
      <c r="E66" s="288">
        <v>1.8763459999999999E-2</v>
      </c>
      <c r="F66" s="288">
        <v>0.43123740000000005</v>
      </c>
      <c r="G66" s="288">
        <v>6.0465400000000002E-2</v>
      </c>
      <c r="H66" s="288">
        <v>0.10255433999999999</v>
      </c>
      <c r="I66" s="288">
        <v>0</v>
      </c>
      <c r="J66" s="288">
        <v>0.45000086</v>
      </c>
    </row>
    <row r="67" spans="1:10" x14ac:dyDescent="0.25">
      <c r="A67" s="110" t="s">
        <v>12</v>
      </c>
      <c r="B67" s="288">
        <v>0</v>
      </c>
      <c r="C67" s="288">
        <v>6.6784919999999998E-2</v>
      </c>
      <c r="D67" s="288">
        <v>0</v>
      </c>
      <c r="E67" s="288">
        <v>0</v>
      </c>
      <c r="F67" s="288">
        <v>0</v>
      </c>
      <c r="G67" s="288">
        <v>5.4833774200000001</v>
      </c>
      <c r="H67" s="288">
        <v>6.6784919999999998E-2</v>
      </c>
      <c r="I67" s="288">
        <v>0</v>
      </c>
      <c r="J67" s="288">
        <v>5.0000000000000002E-5</v>
      </c>
    </row>
    <row r="68" spans="1:10" x14ac:dyDescent="0.25">
      <c r="A68" s="110" t="s">
        <v>154</v>
      </c>
      <c r="B68" s="288">
        <v>0</v>
      </c>
      <c r="C68" s="288">
        <v>5.8023760000000001E-2</v>
      </c>
      <c r="D68" s="288">
        <v>0</v>
      </c>
      <c r="E68" s="288">
        <v>0</v>
      </c>
      <c r="F68" s="288">
        <v>0</v>
      </c>
      <c r="G68" s="288">
        <v>0</v>
      </c>
      <c r="H68" s="288">
        <v>5.8023760000000001E-2</v>
      </c>
      <c r="I68" s="288">
        <v>0</v>
      </c>
      <c r="J68" s="288">
        <v>0</v>
      </c>
    </row>
    <row r="69" spans="1:10" x14ac:dyDescent="0.25">
      <c r="A69" s="110" t="s">
        <v>107</v>
      </c>
      <c r="B69" s="288">
        <v>0</v>
      </c>
      <c r="C69" s="288">
        <v>5.0424919999999998E-2</v>
      </c>
      <c r="D69" s="288">
        <v>6.0000000000000002E-5</v>
      </c>
      <c r="E69" s="288">
        <v>3.0404790000000001E-2</v>
      </c>
      <c r="F69" s="288">
        <v>3.4400000000000001E-4</v>
      </c>
      <c r="G69" s="288">
        <v>0.14521554</v>
      </c>
      <c r="H69" s="288">
        <v>7.5009289999999992E-2</v>
      </c>
      <c r="I69" s="288">
        <v>0</v>
      </c>
      <c r="J69" s="288">
        <v>3.1487609999999999E-2</v>
      </c>
    </row>
    <row r="70" spans="1:10" x14ac:dyDescent="0.25">
      <c r="A70" s="110" t="s">
        <v>240</v>
      </c>
      <c r="B70" s="288">
        <v>0</v>
      </c>
      <c r="C70" s="288">
        <v>4.8004999999999999E-2</v>
      </c>
      <c r="D70" s="288">
        <v>0</v>
      </c>
      <c r="E70" s="288">
        <v>1.7213539999999999E-2</v>
      </c>
      <c r="F70" s="288">
        <v>9.2125649999999989E-2</v>
      </c>
      <c r="G70" s="288">
        <v>2.0906488200000002</v>
      </c>
      <c r="H70" s="288">
        <v>5.2082339999999998E-2</v>
      </c>
      <c r="I70" s="288">
        <v>0</v>
      </c>
      <c r="J70" s="288">
        <v>7.3334419999999997E-2</v>
      </c>
    </row>
    <row r="71" spans="1:10" x14ac:dyDescent="0.25">
      <c r="A71" s="110" t="s">
        <v>195</v>
      </c>
      <c r="B71" s="288">
        <v>0</v>
      </c>
      <c r="C71" s="288">
        <v>3.7969999999999997E-2</v>
      </c>
      <c r="D71" s="288">
        <v>0</v>
      </c>
      <c r="E71" s="288">
        <v>0.30165042999999997</v>
      </c>
      <c r="F71" s="288">
        <v>0.52536417000000002</v>
      </c>
      <c r="G71" s="288">
        <v>0.68142999999999998</v>
      </c>
      <c r="H71" s="288">
        <v>0.10160458</v>
      </c>
      <c r="I71" s="288">
        <v>0</v>
      </c>
      <c r="J71" s="288">
        <v>0.48559909999999995</v>
      </c>
    </row>
    <row r="72" spans="1:10" x14ac:dyDescent="0.25">
      <c r="A72" s="110" t="s">
        <v>135</v>
      </c>
      <c r="B72" s="288">
        <v>0</v>
      </c>
      <c r="C72" s="288">
        <v>3.753629E-2</v>
      </c>
      <c r="D72" s="288">
        <v>0</v>
      </c>
      <c r="E72" s="288">
        <v>0</v>
      </c>
      <c r="F72" s="288">
        <v>6.0868299999999997E-3</v>
      </c>
      <c r="G72" s="288">
        <v>0.63257730000000001</v>
      </c>
      <c r="H72" s="288">
        <v>5.1996210000000001E-2</v>
      </c>
      <c r="I72" s="288">
        <v>0</v>
      </c>
      <c r="J72" s="288">
        <v>6.0263800000000005E-3</v>
      </c>
    </row>
    <row r="73" spans="1:10" x14ac:dyDescent="0.25">
      <c r="A73" s="110" t="s">
        <v>212</v>
      </c>
      <c r="B73" s="288">
        <v>0</v>
      </c>
      <c r="C73" s="288">
        <v>3.6965050000000006E-2</v>
      </c>
      <c r="D73" s="288">
        <v>0</v>
      </c>
      <c r="E73" s="288">
        <v>0.11979310999999999</v>
      </c>
      <c r="F73" s="288">
        <v>1.3253450200000001</v>
      </c>
      <c r="G73" s="288">
        <v>1.24254496</v>
      </c>
      <c r="H73" s="288">
        <v>4.0153370000000001E-2</v>
      </c>
      <c r="I73" s="288">
        <v>0</v>
      </c>
      <c r="J73" s="288">
        <v>1.4451381299999999</v>
      </c>
    </row>
    <row r="74" spans="1:10" x14ac:dyDescent="0.25">
      <c r="A74" s="110" t="s">
        <v>180</v>
      </c>
      <c r="B74" s="288">
        <v>0</v>
      </c>
      <c r="C74" s="288">
        <v>3.5680339999999998E-2</v>
      </c>
      <c r="D74" s="288">
        <v>0</v>
      </c>
      <c r="E74" s="288">
        <v>0</v>
      </c>
      <c r="F74" s="288">
        <v>0</v>
      </c>
      <c r="G74" s="288">
        <v>0.14976999999999999</v>
      </c>
      <c r="H74" s="288">
        <v>4.8723820000000001E-2</v>
      </c>
      <c r="I74" s="288">
        <v>0</v>
      </c>
      <c r="J74" s="288">
        <v>0</v>
      </c>
    </row>
    <row r="75" spans="1:10" x14ac:dyDescent="0.25">
      <c r="A75" s="110" t="s">
        <v>182</v>
      </c>
      <c r="B75" s="288">
        <v>0</v>
      </c>
      <c r="C75" s="288">
        <v>2.9706060000000003E-2</v>
      </c>
      <c r="D75" s="288">
        <v>0</v>
      </c>
      <c r="E75" s="288">
        <v>0</v>
      </c>
      <c r="F75" s="288">
        <v>0</v>
      </c>
      <c r="G75" s="288">
        <v>0.875</v>
      </c>
      <c r="H75" s="288">
        <v>5.470506E-2</v>
      </c>
      <c r="I75" s="288">
        <v>0</v>
      </c>
      <c r="J75" s="288">
        <v>0</v>
      </c>
    </row>
    <row r="76" spans="1:10" x14ac:dyDescent="0.25">
      <c r="A76" s="110" t="s">
        <v>103</v>
      </c>
      <c r="B76" s="288">
        <v>0</v>
      </c>
      <c r="C76" s="288">
        <v>2.7435569999999999E-2</v>
      </c>
      <c r="D76" s="288">
        <v>0</v>
      </c>
      <c r="E76" s="288">
        <v>0</v>
      </c>
      <c r="F76" s="288">
        <v>0.75310776000000001</v>
      </c>
      <c r="G76" s="288">
        <v>5.5060999999999999E-2</v>
      </c>
      <c r="H76" s="288">
        <v>0.7452835699999999</v>
      </c>
      <c r="I76" s="288">
        <v>0</v>
      </c>
      <c r="J76" s="288">
        <v>0.75310776000000001</v>
      </c>
    </row>
    <row r="77" spans="1:10" x14ac:dyDescent="0.25">
      <c r="A77" s="110" t="s">
        <v>153</v>
      </c>
      <c r="B77" s="288">
        <v>0</v>
      </c>
      <c r="C77" s="288">
        <v>2.6467999999999998E-2</v>
      </c>
      <c r="D77" s="288">
        <v>0</v>
      </c>
      <c r="E77" s="288">
        <v>0</v>
      </c>
      <c r="F77" s="288">
        <v>0</v>
      </c>
      <c r="G77" s="288">
        <v>0</v>
      </c>
      <c r="H77" s="288">
        <v>2.6467999999999998E-2</v>
      </c>
      <c r="I77" s="288">
        <v>0</v>
      </c>
      <c r="J77" s="288">
        <v>0</v>
      </c>
    </row>
    <row r="78" spans="1:10" x14ac:dyDescent="0.25">
      <c r="A78" s="110" t="s">
        <v>91</v>
      </c>
      <c r="B78" s="288">
        <v>0</v>
      </c>
      <c r="C78" s="288">
        <v>2.4264999999999998E-2</v>
      </c>
      <c r="D78" s="288">
        <v>0</v>
      </c>
      <c r="E78" s="288">
        <v>0</v>
      </c>
      <c r="F78" s="288">
        <v>0</v>
      </c>
      <c r="G78" s="288">
        <v>6.9999999999999999E-4</v>
      </c>
      <c r="H78" s="288">
        <v>2.4264999999999998E-2</v>
      </c>
      <c r="I78" s="288">
        <v>0</v>
      </c>
      <c r="J78" s="288">
        <v>0</v>
      </c>
    </row>
    <row r="79" spans="1:10" x14ac:dyDescent="0.25">
      <c r="A79" s="110" t="s">
        <v>224</v>
      </c>
      <c r="B79" s="288">
        <v>0</v>
      </c>
      <c r="C79" s="288">
        <v>2.2098E-2</v>
      </c>
      <c r="D79" s="288">
        <v>0</v>
      </c>
      <c r="E79" s="288">
        <v>0</v>
      </c>
      <c r="F79" s="288">
        <v>9.7699009999999989E-2</v>
      </c>
      <c r="G79" s="288">
        <v>0.40600000000000003</v>
      </c>
      <c r="H79" s="288">
        <v>2.2098E-2</v>
      </c>
      <c r="I79" s="288">
        <v>0</v>
      </c>
      <c r="J79" s="288">
        <v>0.16976401000000002</v>
      </c>
    </row>
    <row r="80" spans="1:10" x14ac:dyDescent="0.25">
      <c r="A80" s="110" t="s">
        <v>87</v>
      </c>
      <c r="B80" s="288">
        <v>0</v>
      </c>
      <c r="C80" s="288">
        <v>1.8499999999999999E-2</v>
      </c>
      <c r="D80" s="288">
        <v>0</v>
      </c>
      <c r="E80" s="288">
        <v>0</v>
      </c>
      <c r="F80" s="288">
        <v>0</v>
      </c>
      <c r="G80" s="288">
        <v>8.7826699999999994E-3</v>
      </c>
      <c r="H80" s="288">
        <v>9.5060000000000006E-2</v>
      </c>
      <c r="I80" s="288">
        <v>0</v>
      </c>
      <c r="J80" s="288">
        <v>0</v>
      </c>
    </row>
    <row r="81" spans="1:10" x14ac:dyDescent="0.25">
      <c r="A81" s="110" t="s">
        <v>237</v>
      </c>
      <c r="B81" s="288">
        <v>1.5E-5</v>
      </c>
      <c r="C81" s="288">
        <v>1.7528189999999999E-2</v>
      </c>
      <c r="D81" s="288">
        <v>0</v>
      </c>
      <c r="E81" s="288">
        <v>0.34846117999999998</v>
      </c>
      <c r="F81" s="288">
        <v>0.33953858000000003</v>
      </c>
      <c r="G81" s="288">
        <v>2.0909799999999999E-2</v>
      </c>
      <c r="H81" s="288">
        <v>2.647383E-2</v>
      </c>
      <c r="I81" s="288">
        <v>0</v>
      </c>
      <c r="J81" s="288">
        <v>0.75098917000000009</v>
      </c>
    </row>
    <row r="82" spans="1:10" x14ac:dyDescent="0.25">
      <c r="A82" s="110" t="s">
        <v>133</v>
      </c>
      <c r="B82" s="288">
        <v>0</v>
      </c>
      <c r="C82" s="288">
        <v>1.6500000000000001E-2</v>
      </c>
      <c r="D82" s="288">
        <v>0</v>
      </c>
      <c r="E82" s="288">
        <v>1.81632E-3</v>
      </c>
      <c r="F82" s="288">
        <v>5.1939999999999998E-3</v>
      </c>
      <c r="G82" s="288">
        <v>4.0666903999999997</v>
      </c>
      <c r="H82" s="288">
        <v>0.59997664000000006</v>
      </c>
      <c r="I82" s="288">
        <v>0</v>
      </c>
      <c r="J82" s="288">
        <v>9.5773200000000003E-3</v>
      </c>
    </row>
    <row r="83" spans="1:10" x14ac:dyDescent="0.25">
      <c r="A83" s="110" t="s">
        <v>209</v>
      </c>
      <c r="B83" s="288">
        <v>0</v>
      </c>
      <c r="C83" s="288">
        <v>1.371518E-2</v>
      </c>
      <c r="D83" s="288">
        <v>0</v>
      </c>
      <c r="E83" s="288">
        <v>0</v>
      </c>
      <c r="F83" s="288">
        <v>0.75185630000000003</v>
      </c>
      <c r="G83" s="288">
        <v>3.23356383</v>
      </c>
      <c r="H83" s="288">
        <v>0.24891831</v>
      </c>
      <c r="I83" s="288">
        <v>0</v>
      </c>
      <c r="J83" s="288">
        <v>0.60990454000000005</v>
      </c>
    </row>
    <row r="84" spans="1:10" x14ac:dyDescent="0.25">
      <c r="A84" s="110" t="s">
        <v>125</v>
      </c>
      <c r="B84" s="288">
        <v>0</v>
      </c>
      <c r="C84" s="288">
        <v>1.2632520000000001E-2</v>
      </c>
      <c r="D84" s="288">
        <v>0</v>
      </c>
      <c r="E84" s="288">
        <v>0</v>
      </c>
      <c r="F84" s="288">
        <v>0.13536303</v>
      </c>
      <c r="G84" s="288">
        <v>8.3952234200000007</v>
      </c>
      <c r="H84" s="288">
        <v>1.8429520000000001E-2</v>
      </c>
      <c r="I84" s="288">
        <v>0</v>
      </c>
      <c r="J84" s="288">
        <v>1.2006788799999999</v>
      </c>
    </row>
    <row r="85" spans="1:10" x14ac:dyDescent="0.25">
      <c r="A85" s="110" t="s">
        <v>172</v>
      </c>
      <c r="B85" s="288">
        <v>0</v>
      </c>
      <c r="C85" s="288">
        <v>1.2234E-2</v>
      </c>
      <c r="D85" s="288">
        <v>6.4599999999999998E-4</v>
      </c>
      <c r="E85" s="288">
        <v>0.11507305999999999</v>
      </c>
      <c r="F85" s="288">
        <v>0.43119452000000003</v>
      </c>
      <c r="G85" s="288">
        <v>2.3237649</v>
      </c>
      <c r="H85" s="288">
        <v>0.31738870000000002</v>
      </c>
      <c r="I85" s="288">
        <v>0</v>
      </c>
      <c r="J85" s="288">
        <v>0.54630778000000002</v>
      </c>
    </row>
    <row r="86" spans="1:10" x14ac:dyDescent="0.25">
      <c r="A86" s="110" t="s">
        <v>171</v>
      </c>
      <c r="B86" s="288">
        <v>0</v>
      </c>
      <c r="C86" s="288">
        <v>1.147696E-2</v>
      </c>
      <c r="D86" s="288">
        <v>2.4000000000000001E-5</v>
      </c>
      <c r="E86" s="288">
        <v>0.25672686</v>
      </c>
      <c r="F86" s="288">
        <v>0.23799271999999999</v>
      </c>
      <c r="G86" s="288">
        <v>0.52893860999999998</v>
      </c>
      <c r="H86" s="288">
        <v>7.0867440000000004E-2</v>
      </c>
      <c r="I86" s="288">
        <v>0</v>
      </c>
      <c r="J86" s="288">
        <v>0.50624230000000003</v>
      </c>
    </row>
    <row r="87" spans="1:10" x14ac:dyDescent="0.25">
      <c r="A87" s="110" t="s">
        <v>242</v>
      </c>
      <c r="B87" s="288">
        <v>2.5280400000000001E-3</v>
      </c>
      <c r="C87" s="288">
        <v>1.0589399999999999E-2</v>
      </c>
      <c r="D87" s="288">
        <v>0</v>
      </c>
      <c r="E87" s="288">
        <v>0.93060535999999994</v>
      </c>
      <c r="F87" s="288">
        <v>3.0127827200000001</v>
      </c>
      <c r="G87" s="288">
        <v>1.5512808</v>
      </c>
      <c r="H87" s="288">
        <v>6.2517838099999992</v>
      </c>
      <c r="I87" s="288">
        <v>2.5280400000000001E-3</v>
      </c>
      <c r="J87" s="288">
        <v>4.5957972400000004</v>
      </c>
    </row>
    <row r="88" spans="1:10" x14ac:dyDescent="0.25">
      <c r="A88" s="110" t="s">
        <v>159</v>
      </c>
      <c r="B88" s="288">
        <v>0</v>
      </c>
      <c r="C88" s="288">
        <v>9.7378799999999991E-3</v>
      </c>
      <c r="D88" s="288">
        <v>0</v>
      </c>
      <c r="E88" s="288">
        <v>0</v>
      </c>
      <c r="F88" s="288">
        <v>6.6200999999999999E-4</v>
      </c>
      <c r="G88" s="288">
        <v>1.5180899999999999E-2</v>
      </c>
      <c r="H88" s="288">
        <v>2.936565E-2</v>
      </c>
      <c r="I88" s="288">
        <v>0</v>
      </c>
      <c r="J88" s="288">
        <v>6.6200999999999999E-4</v>
      </c>
    </row>
    <row r="89" spans="1:10" x14ac:dyDescent="0.25">
      <c r="A89" s="110" t="s">
        <v>98</v>
      </c>
      <c r="B89" s="288">
        <v>0</v>
      </c>
      <c r="C89" s="288">
        <v>8.5730400000000005E-3</v>
      </c>
      <c r="D89" s="288">
        <v>0</v>
      </c>
      <c r="E89" s="288">
        <v>0</v>
      </c>
      <c r="F89" s="288">
        <v>1.8575999999999998E-3</v>
      </c>
      <c r="G89" s="288">
        <v>0</v>
      </c>
      <c r="H89" s="288">
        <v>8.5730400000000005E-3</v>
      </c>
      <c r="I89" s="288">
        <v>0</v>
      </c>
      <c r="J89" s="288">
        <v>1.8575999999999998E-3</v>
      </c>
    </row>
    <row r="90" spans="1:10" x14ac:dyDescent="0.25">
      <c r="A90" s="110" t="s">
        <v>5</v>
      </c>
      <c r="B90" s="288">
        <v>1.5123569999999999E-2</v>
      </c>
      <c r="C90" s="288">
        <v>7.4999999999999997E-3</v>
      </c>
      <c r="D90" s="288">
        <v>0</v>
      </c>
      <c r="E90" s="288">
        <v>0</v>
      </c>
      <c r="F90" s="288">
        <v>0</v>
      </c>
      <c r="G90" s="288">
        <v>0</v>
      </c>
      <c r="H90" s="288">
        <v>5.4318330000000005E-2</v>
      </c>
      <c r="I90" s="288">
        <v>0</v>
      </c>
      <c r="J90" s="288">
        <v>4.8000000000000001E-5</v>
      </c>
    </row>
    <row r="91" spans="1:10" x14ac:dyDescent="0.25">
      <c r="A91" s="110" t="s">
        <v>250</v>
      </c>
      <c r="B91" s="288">
        <v>4.7113800000000003E-3</v>
      </c>
      <c r="C91" s="288">
        <v>7.0382200000000004E-3</v>
      </c>
      <c r="D91" s="288">
        <v>0</v>
      </c>
      <c r="E91" s="288">
        <v>5.052003E-2</v>
      </c>
      <c r="F91" s="288">
        <v>1.63954683</v>
      </c>
      <c r="G91" s="288">
        <v>5.9987436299999999</v>
      </c>
      <c r="H91" s="288">
        <v>0.24525685</v>
      </c>
      <c r="I91" s="288">
        <v>4.7113800000000003E-3</v>
      </c>
      <c r="J91" s="288">
        <v>1.7164372800000001</v>
      </c>
    </row>
    <row r="92" spans="1:10" x14ac:dyDescent="0.25">
      <c r="A92" s="110" t="s">
        <v>104</v>
      </c>
      <c r="B92" s="288">
        <v>0</v>
      </c>
      <c r="C92" s="288">
        <v>5.5970000000000004E-3</v>
      </c>
      <c r="D92" s="288">
        <v>4.2820000000000002E-3</v>
      </c>
      <c r="E92" s="288">
        <v>7.2296869999999999E-2</v>
      </c>
      <c r="F92" s="288">
        <v>8.4166499999999995E-3</v>
      </c>
      <c r="G92" s="288">
        <v>6.0228801500000007</v>
      </c>
      <c r="H92" s="288">
        <v>0.4092286</v>
      </c>
      <c r="I92" s="288">
        <v>0</v>
      </c>
      <c r="J92" s="288">
        <v>8.0863520000000008E-2</v>
      </c>
    </row>
    <row r="93" spans="1:10" x14ac:dyDescent="0.25">
      <c r="A93" s="110" t="s">
        <v>256</v>
      </c>
      <c r="B93" s="288">
        <v>0</v>
      </c>
      <c r="C93" s="288">
        <v>3.6575500000000003E-3</v>
      </c>
      <c r="D93" s="288">
        <v>0</v>
      </c>
      <c r="E93" s="288">
        <v>0</v>
      </c>
      <c r="F93" s="288">
        <v>8.4665249999999997E-2</v>
      </c>
      <c r="G93" s="288">
        <v>1.5640056299999998</v>
      </c>
      <c r="H93" s="288">
        <v>4.5679269999999994E-2</v>
      </c>
      <c r="I93" s="288">
        <v>0</v>
      </c>
      <c r="J93" s="288">
        <v>0.19302845000000002</v>
      </c>
    </row>
    <row r="94" spans="1:10" x14ac:dyDescent="0.25">
      <c r="A94" s="110" t="s">
        <v>170</v>
      </c>
      <c r="B94" s="288">
        <v>0</v>
      </c>
      <c r="C94" s="288">
        <v>3.5898899999999997E-3</v>
      </c>
      <c r="D94" s="288">
        <v>0</v>
      </c>
      <c r="E94" s="288">
        <v>2.14402764</v>
      </c>
      <c r="F94" s="288">
        <v>2.1982509999999997E-2</v>
      </c>
      <c r="G94" s="288">
        <v>24.051866</v>
      </c>
      <c r="H94" s="288">
        <v>0.48795442999999999</v>
      </c>
      <c r="I94" s="288">
        <v>0</v>
      </c>
      <c r="J94" s="288">
        <v>2.2829376899999998</v>
      </c>
    </row>
    <row r="95" spans="1:10" x14ac:dyDescent="0.25">
      <c r="A95" s="110" t="s">
        <v>253</v>
      </c>
      <c r="B95" s="288">
        <v>0.14174846999999999</v>
      </c>
      <c r="C95" s="288">
        <v>3.5510700000000004E-3</v>
      </c>
      <c r="D95" s="288">
        <v>0</v>
      </c>
      <c r="E95" s="288">
        <v>0</v>
      </c>
      <c r="F95" s="288">
        <v>1.54738818</v>
      </c>
      <c r="G95" s="288">
        <v>5.1892379999999995E-2</v>
      </c>
      <c r="H95" s="288">
        <v>3.5510700000000004E-3</v>
      </c>
      <c r="I95" s="288">
        <v>0</v>
      </c>
      <c r="J95" s="288">
        <v>3.1632325400000001</v>
      </c>
    </row>
    <row r="96" spans="1:10" x14ac:dyDescent="0.25">
      <c r="A96" s="110" t="s">
        <v>147</v>
      </c>
      <c r="B96" s="288">
        <v>9.9999999999999995E-7</v>
      </c>
      <c r="C96" s="288">
        <v>3.3E-3</v>
      </c>
      <c r="D96" s="288">
        <v>0</v>
      </c>
      <c r="E96" s="288">
        <v>1.2347999999999999E-3</v>
      </c>
      <c r="F96" s="288">
        <v>0.10732841</v>
      </c>
      <c r="G96" s="288">
        <v>0.29919299999999999</v>
      </c>
      <c r="H96" s="288">
        <v>0.21956144</v>
      </c>
      <c r="I96" s="288">
        <v>0</v>
      </c>
      <c r="J96" s="288">
        <v>4.8387970000000002E-2</v>
      </c>
    </row>
    <row r="97" spans="1:10" x14ac:dyDescent="0.25">
      <c r="A97" s="110" t="s">
        <v>73</v>
      </c>
      <c r="B97" s="288">
        <v>0</v>
      </c>
      <c r="C97" s="288">
        <v>3.0000000000000001E-3</v>
      </c>
      <c r="D97" s="288">
        <v>0</v>
      </c>
      <c r="E97" s="288">
        <v>0</v>
      </c>
      <c r="F97" s="288">
        <v>0</v>
      </c>
      <c r="G97" s="288">
        <v>0</v>
      </c>
      <c r="H97" s="288">
        <v>3.0000000000000001E-3</v>
      </c>
      <c r="I97" s="288">
        <v>0</v>
      </c>
      <c r="J97" s="288">
        <v>0</v>
      </c>
    </row>
    <row r="98" spans="1:10" x14ac:dyDescent="0.25">
      <c r="A98" s="110" t="s">
        <v>251</v>
      </c>
      <c r="B98" s="288">
        <v>0</v>
      </c>
      <c r="C98" s="288">
        <v>2.6406100000000003E-3</v>
      </c>
      <c r="D98" s="288">
        <v>0</v>
      </c>
      <c r="E98" s="288">
        <v>1E-4</v>
      </c>
      <c r="F98" s="288">
        <v>1.584E-2</v>
      </c>
      <c r="G98" s="288">
        <v>4.8000000000000001E-4</v>
      </c>
      <c r="H98" s="288">
        <v>2.231112E-2</v>
      </c>
      <c r="I98" s="288">
        <v>0</v>
      </c>
      <c r="J98" s="288">
        <v>1.7283E-2</v>
      </c>
    </row>
    <row r="99" spans="1:10" x14ac:dyDescent="0.25">
      <c r="A99" s="110" t="s">
        <v>202</v>
      </c>
      <c r="B99" s="288">
        <v>0</v>
      </c>
      <c r="C99" s="288">
        <v>2.3340000000000001E-3</v>
      </c>
      <c r="D99" s="288">
        <v>2.3340000000000001E-3</v>
      </c>
      <c r="E99" s="288">
        <v>1.1156E-3</v>
      </c>
      <c r="F99" s="288">
        <v>0.85230338999999999</v>
      </c>
      <c r="G99" s="288">
        <v>3.9139E-2</v>
      </c>
      <c r="H99" s="288">
        <v>3.4104349999999999E-2</v>
      </c>
      <c r="I99" s="288">
        <v>0</v>
      </c>
      <c r="J99" s="288">
        <v>0.48784812</v>
      </c>
    </row>
    <row r="100" spans="1:10" x14ac:dyDescent="0.25">
      <c r="A100" s="110" t="s">
        <v>229</v>
      </c>
      <c r="B100" s="288">
        <v>0</v>
      </c>
      <c r="C100" s="288">
        <v>1.9207300000000001E-3</v>
      </c>
      <c r="D100" s="288">
        <v>0</v>
      </c>
      <c r="E100" s="288">
        <v>1.246326E-2</v>
      </c>
      <c r="F100" s="288">
        <v>3.934E-2</v>
      </c>
      <c r="G100" s="288">
        <v>0.27124120000000002</v>
      </c>
      <c r="H100" s="288">
        <v>1.2194881299999998</v>
      </c>
      <c r="I100" s="288">
        <v>0</v>
      </c>
      <c r="J100" s="288">
        <v>6.8703259999999988E-2</v>
      </c>
    </row>
    <row r="101" spans="1:10" x14ac:dyDescent="0.25">
      <c r="A101" s="110" t="s">
        <v>214</v>
      </c>
      <c r="B101" s="288">
        <v>0</v>
      </c>
      <c r="C101" s="288">
        <v>1.4513099999999999E-3</v>
      </c>
      <c r="D101" s="288">
        <v>0</v>
      </c>
      <c r="E101" s="288">
        <v>0.12002208</v>
      </c>
      <c r="F101" s="288">
        <v>7.6577799999999994E-3</v>
      </c>
      <c r="G101" s="288">
        <v>6.5689999999999998E-2</v>
      </c>
      <c r="H101" s="288">
        <v>0.36081693999999997</v>
      </c>
      <c r="I101" s="288">
        <v>0</v>
      </c>
      <c r="J101" s="288">
        <v>0.12126015</v>
      </c>
    </row>
    <row r="102" spans="1:10" x14ac:dyDescent="0.25">
      <c r="A102" s="110" t="s">
        <v>193</v>
      </c>
      <c r="B102" s="288">
        <v>0</v>
      </c>
      <c r="C102" s="288">
        <v>1.20773E-3</v>
      </c>
      <c r="D102" s="288">
        <v>0</v>
      </c>
      <c r="E102" s="288">
        <v>0</v>
      </c>
      <c r="F102" s="288">
        <v>1.523557E-2</v>
      </c>
      <c r="G102" s="288">
        <v>3.0469999999999998E-3</v>
      </c>
      <c r="H102" s="288">
        <v>0.10827592999999999</v>
      </c>
      <c r="I102" s="288">
        <v>0</v>
      </c>
      <c r="J102" s="288">
        <v>1.523557E-2</v>
      </c>
    </row>
    <row r="103" spans="1:10" x14ac:dyDescent="0.25">
      <c r="A103" s="110" t="s">
        <v>14</v>
      </c>
      <c r="B103" s="288">
        <v>0</v>
      </c>
      <c r="C103" s="288">
        <v>1.20499E-3</v>
      </c>
      <c r="D103" s="288">
        <v>0</v>
      </c>
      <c r="E103" s="288">
        <v>0</v>
      </c>
      <c r="F103" s="288">
        <v>0</v>
      </c>
      <c r="G103" s="288">
        <v>0</v>
      </c>
      <c r="H103" s="288">
        <v>2.9849899999999999E-3</v>
      </c>
      <c r="I103" s="288">
        <v>0</v>
      </c>
      <c r="J103" s="288">
        <v>0</v>
      </c>
    </row>
    <row r="104" spans="1:10" x14ac:dyDescent="0.25">
      <c r="A104" s="110" t="s">
        <v>235</v>
      </c>
      <c r="B104" s="288">
        <v>8.5000000000000006E-5</v>
      </c>
      <c r="C104" s="288">
        <v>1.0679999999999999E-3</v>
      </c>
      <c r="D104" s="288">
        <v>1.0679999999999999E-3</v>
      </c>
      <c r="E104" s="288">
        <v>1.0452E-3</v>
      </c>
      <c r="F104" s="288">
        <v>0.25761235999999998</v>
      </c>
      <c r="G104" s="288">
        <v>2.5623E-2</v>
      </c>
      <c r="H104" s="288">
        <v>4.0171650000000003E-2</v>
      </c>
      <c r="I104" s="288">
        <v>0</v>
      </c>
      <c r="J104" s="288">
        <v>0.26390256000000001</v>
      </c>
    </row>
    <row r="105" spans="1:10" x14ac:dyDescent="0.25">
      <c r="A105" s="110" t="s">
        <v>174</v>
      </c>
      <c r="B105" s="288">
        <v>0</v>
      </c>
      <c r="C105" s="288">
        <v>1E-3</v>
      </c>
      <c r="D105" s="288">
        <v>0</v>
      </c>
      <c r="E105" s="288">
        <v>0</v>
      </c>
      <c r="F105" s="288">
        <v>6.6600000000000001E-3</v>
      </c>
      <c r="G105" s="288">
        <v>5.1385660000000007E-2</v>
      </c>
      <c r="H105" s="288">
        <v>0.16420814</v>
      </c>
      <c r="I105" s="288">
        <v>0</v>
      </c>
      <c r="J105" s="288">
        <v>7.1599999999999997E-3</v>
      </c>
    </row>
    <row r="106" spans="1:10" x14ac:dyDescent="0.25">
      <c r="A106" s="110" t="s">
        <v>189</v>
      </c>
      <c r="B106" s="288">
        <v>1.510805E-2</v>
      </c>
      <c r="C106" s="288">
        <v>9.6472000000000007E-4</v>
      </c>
      <c r="D106" s="288">
        <v>0</v>
      </c>
      <c r="E106" s="288">
        <v>1.6858250000000002E-2</v>
      </c>
      <c r="F106" s="288">
        <v>0</v>
      </c>
      <c r="G106" s="288">
        <v>25.33265819</v>
      </c>
      <c r="H106" s="288">
        <v>6.6679261299999997</v>
      </c>
      <c r="I106" s="288">
        <v>1.510805E-2</v>
      </c>
      <c r="J106" s="288">
        <v>1.6858250000000002E-2</v>
      </c>
    </row>
    <row r="107" spans="1:10" x14ac:dyDescent="0.25">
      <c r="A107" s="110" t="s">
        <v>116</v>
      </c>
      <c r="B107" s="288">
        <v>0</v>
      </c>
      <c r="C107" s="288">
        <v>9.3313000000000001E-4</v>
      </c>
      <c r="D107" s="288">
        <v>9.3313000000000001E-4</v>
      </c>
      <c r="E107" s="288">
        <v>0.24384843</v>
      </c>
      <c r="F107" s="288">
        <v>6.0000000000000002E-5</v>
      </c>
      <c r="G107" s="288">
        <v>1.5079879999999999E-2</v>
      </c>
      <c r="H107" s="288">
        <v>2.4497869999999998E-2</v>
      </c>
      <c r="I107" s="288">
        <v>0</v>
      </c>
      <c r="J107" s="288">
        <v>0.24391842999999999</v>
      </c>
    </row>
    <row r="108" spans="1:10" x14ac:dyDescent="0.25">
      <c r="A108" s="110" t="s">
        <v>232</v>
      </c>
      <c r="B108" s="288">
        <v>0</v>
      </c>
      <c r="C108" s="288">
        <v>5.8399999999999999E-4</v>
      </c>
      <c r="D108" s="288">
        <v>5.8399999999999999E-4</v>
      </c>
      <c r="E108" s="288">
        <v>0</v>
      </c>
      <c r="F108" s="288">
        <v>1.150264E-2</v>
      </c>
      <c r="G108" s="288">
        <v>3.8510999999999997E-2</v>
      </c>
      <c r="H108" s="288">
        <v>0</v>
      </c>
      <c r="I108" s="288">
        <v>0</v>
      </c>
      <c r="J108" s="288">
        <v>1.8892639999999999E-2</v>
      </c>
    </row>
    <row r="109" spans="1:10" x14ac:dyDescent="0.25">
      <c r="A109" s="110" t="s">
        <v>3</v>
      </c>
      <c r="B109" s="288">
        <v>0</v>
      </c>
      <c r="C109" s="288">
        <v>5.5000000000000003E-4</v>
      </c>
      <c r="D109" s="288">
        <v>0</v>
      </c>
      <c r="E109" s="288">
        <v>0</v>
      </c>
      <c r="F109" s="288">
        <v>5.9020000000000003E-2</v>
      </c>
      <c r="G109" s="288">
        <v>0.50124299999999999</v>
      </c>
      <c r="H109" s="288">
        <v>0</v>
      </c>
      <c r="I109" s="288">
        <v>0</v>
      </c>
      <c r="J109" s="288">
        <v>1.1457211999999999</v>
      </c>
    </row>
    <row r="110" spans="1:10" x14ac:dyDescent="0.25">
      <c r="A110" s="110" t="s">
        <v>126</v>
      </c>
      <c r="B110" s="288">
        <v>0</v>
      </c>
      <c r="C110" s="288">
        <v>5.3499999999999999E-4</v>
      </c>
      <c r="D110" s="288">
        <v>5.3499999999999999E-4</v>
      </c>
      <c r="E110" s="288">
        <v>0</v>
      </c>
      <c r="F110" s="288">
        <v>0</v>
      </c>
      <c r="G110" s="288">
        <v>0</v>
      </c>
      <c r="H110" s="288">
        <v>0</v>
      </c>
      <c r="I110" s="288">
        <v>0</v>
      </c>
      <c r="J110" s="288">
        <v>0</v>
      </c>
    </row>
    <row r="111" spans="1:10" x14ac:dyDescent="0.25">
      <c r="A111" s="110" t="s">
        <v>231</v>
      </c>
      <c r="B111" s="288">
        <v>0</v>
      </c>
      <c r="C111" s="288">
        <v>4.0000000000000002E-4</v>
      </c>
      <c r="D111" s="288">
        <v>4.0000000000000002E-4</v>
      </c>
      <c r="E111" s="288">
        <v>1E-4</v>
      </c>
      <c r="F111" s="288">
        <v>6.2500000000000001E-4</v>
      </c>
      <c r="G111" s="288">
        <v>1.1707499999999999E-3</v>
      </c>
      <c r="H111" s="288">
        <v>0.12771380000000002</v>
      </c>
      <c r="I111" s="288">
        <v>0</v>
      </c>
      <c r="J111" s="288">
        <v>1.6050000000000001E-3</v>
      </c>
    </row>
    <row r="112" spans="1:10" x14ac:dyDescent="0.25">
      <c r="A112" s="110" t="s">
        <v>230</v>
      </c>
      <c r="B112" s="288">
        <v>0</v>
      </c>
      <c r="C112" s="288">
        <v>3.88E-4</v>
      </c>
      <c r="D112" s="288">
        <v>3.88E-4</v>
      </c>
      <c r="E112" s="288">
        <v>0</v>
      </c>
      <c r="F112" s="288">
        <v>7.0724330000000002E-2</v>
      </c>
      <c r="G112" s="288">
        <v>4.0201919999999995E-2</v>
      </c>
      <c r="H112" s="288">
        <v>4.6191999999999995E-3</v>
      </c>
      <c r="I112" s="288">
        <v>0</v>
      </c>
      <c r="J112" s="288">
        <v>8.1724329999999998E-2</v>
      </c>
    </row>
    <row r="113" spans="1:10" x14ac:dyDescent="0.25">
      <c r="A113" s="110" t="s">
        <v>134</v>
      </c>
      <c r="B113" s="288">
        <v>0</v>
      </c>
      <c r="C113" s="288">
        <v>3.6325000000000002E-4</v>
      </c>
      <c r="D113" s="288">
        <v>0</v>
      </c>
      <c r="E113" s="288">
        <v>0</v>
      </c>
      <c r="F113" s="288">
        <v>1.5024999999999999E-3</v>
      </c>
      <c r="G113" s="288">
        <v>0.16800300000000001</v>
      </c>
      <c r="H113" s="288">
        <v>2.2430749999999999E-2</v>
      </c>
      <c r="I113" s="288">
        <v>0</v>
      </c>
      <c r="J113" s="288">
        <v>1.5024999999999999E-3</v>
      </c>
    </row>
    <row r="114" spans="1:10" x14ac:dyDescent="0.25">
      <c r="A114" s="110" t="s">
        <v>234</v>
      </c>
      <c r="B114" s="288">
        <v>0</v>
      </c>
      <c r="C114" s="288">
        <v>2.92E-4</v>
      </c>
      <c r="D114" s="288">
        <v>2.92E-4</v>
      </c>
      <c r="E114" s="288">
        <v>0</v>
      </c>
      <c r="F114" s="288">
        <v>0</v>
      </c>
      <c r="G114" s="288">
        <v>3.3570999999999997E-2</v>
      </c>
      <c r="H114" s="288">
        <v>0</v>
      </c>
      <c r="I114" s="288">
        <v>0</v>
      </c>
      <c r="J114" s="288">
        <v>3.5E-4</v>
      </c>
    </row>
    <row r="115" spans="1:10" x14ac:dyDescent="0.25">
      <c r="A115" s="110" t="s">
        <v>252</v>
      </c>
      <c r="B115" s="288">
        <v>0</v>
      </c>
      <c r="C115" s="288">
        <v>2.4019999999999998E-4</v>
      </c>
      <c r="D115" s="288">
        <v>0</v>
      </c>
      <c r="E115" s="288">
        <v>7.1491099999999993E-3</v>
      </c>
      <c r="F115" s="288">
        <v>1.098992E-2</v>
      </c>
      <c r="G115" s="288">
        <v>8.0409999999999995E-3</v>
      </c>
      <c r="H115" s="288">
        <v>1.039169E-2</v>
      </c>
      <c r="I115" s="288">
        <v>0</v>
      </c>
      <c r="J115" s="288">
        <v>1.813903E-2</v>
      </c>
    </row>
    <row r="116" spans="1:10" x14ac:dyDescent="0.25">
      <c r="A116" s="110" t="s">
        <v>233</v>
      </c>
      <c r="B116" s="288">
        <v>0</v>
      </c>
      <c r="C116" s="288">
        <v>1.6000000000000001E-4</v>
      </c>
      <c r="D116" s="288">
        <v>1.6000000000000001E-4</v>
      </c>
      <c r="E116" s="288">
        <v>2.056463E-2</v>
      </c>
      <c r="F116" s="288">
        <v>9.0000000000000006E-5</v>
      </c>
      <c r="G116" s="288">
        <v>5.2255000000000003E-2</v>
      </c>
      <c r="H116" s="288">
        <v>0</v>
      </c>
      <c r="I116" s="288">
        <v>0</v>
      </c>
      <c r="J116" s="288">
        <v>2.0894630000000001E-2</v>
      </c>
    </row>
    <row r="117" spans="1:10" x14ac:dyDescent="0.25">
      <c r="A117" s="110" t="s">
        <v>27</v>
      </c>
      <c r="B117" s="288">
        <v>0</v>
      </c>
      <c r="C117" s="288">
        <v>1.15E-4</v>
      </c>
      <c r="D117" s="288">
        <v>0</v>
      </c>
      <c r="E117" s="288">
        <v>0.1659871</v>
      </c>
      <c r="F117" s="288">
        <v>9.5000000000000005E-5</v>
      </c>
      <c r="G117" s="288">
        <v>4.7399999999999997E-4</v>
      </c>
      <c r="H117" s="288">
        <v>6.313175E-2</v>
      </c>
      <c r="I117" s="288">
        <v>0</v>
      </c>
      <c r="J117" s="288">
        <v>0.16624510000000001</v>
      </c>
    </row>
    <row r="118" spans="1:10" x14ac:dyDescent="0.25">
      <c r="A118" s="110" t="s">
        <v>117</v>
      </c>
      <c r="B118" s="288">
        <v>0</v>
      </c>
      <c r="C118" s="288">
        <v>5.7000000000000003E-5</v>
      </c>
      <c r="D118" s="288">
        <v>0</v>
      </c>
      <c r="E118" s="288">
        <v>0</v>
      </c>
      <c r="F118" s="288">
        <v>2.1018540000000002E-2</v>
      </c>
      <c r="G118" s="288">
        <v>2.1770689999999999</v>
      </c>
      <c r="H118" s="288">
        <v>5.1442099999999998E-3</v>
      </c>
      <c r="I118" s="288">
        <v>0</v>
      </c>
      <c r="J118" s="288">
        <v>5.2043999999999997E-3</v>
      </c>
    </row>
    <row r="119" spans="1:10" x14ac:dyDescent="0.25">
      <c r="A119" s="110" t="s">
        <v>179</v>
      </c>
      <c r="B119" s="288">
        <v>0</v>
      </c>
      <c r="C119" s="288">
        <v>0</v>
      </c>
      <c r="D119" s="288">
        <v>0</v>
      </c>
      <c r="E119" s="288">
        <v>0</v>
      </c>
      <c r="F119" s="288">
        <v>0</v>
      </c>
      <c r="G119" s="288">
        <v>0.01</v>
      </c>
      <c r="H119" s="288">
        <v>26.634674</v>
      </c>
      <c r="I119" s="288">
        <v>0</v>
      </c>
      <c r="J119" s="288">
        <v>0</v>
      </c>
    </row>
    <row r="120" spans="1:10" x14ac:dyDescent="0.25">
      <c r="A120" s="110" t="s">
        <v>75</v>
      </c>
      <c r="B120" s="288">
        <v>1.67992367</v>
      </c>
      <c r="C120" s="288">
        <v>0</v>
      </c>
      <c r="D120" s="288">
        <v>0</v>
      </c>
      <c r="E120" s="288">
        <v>0</v>
      </c>
      <c r="F120" s="288">
        <v>4.53913221</v>
      </c>
      <c r="G120" s="288">
        <v>0.22648650000000001</v>
      </c>
      <c r="H120" s="288">
        <v>5.1872357699999991</v>
      </c>
      <c r="I120" s="288">
        <v>1.1234237600000001</v>
      </c>
      <c r="J120" s="288">
        <v>4.5392311799999998</v>
      </c>
    </row>
    <row r="121" spans="1:10" x14ac:dyDescent="0.25">
      <c r="A121" s="110" t="s">
        <v>122</v>
      </c>
      <c r="B121" s="288">
        <v>0</v>
      </c>
      <c r="C121" s="288">
        <v>0</v>
      </c>
      <c r="D121" s="288">
        <v>0</v>
      </c>
      <c r="E121" s="288">
        <v>0.14946000000000001</v>
      </c>
      <c r="F121" s="288">
        <v>3.3434160000000004E-2</v>
      </c>
      <c r="G121" s="288">
        <v>0.18394564999999999</v>
      </c>
      <c r="H121" s="288">
        <v>0.85520472999999997</v>
      </c>
      <c r="I121" s="288">
        <v>0</v>
      </c>
      <c r="J121" s="288">
        <v>0.21317672000000001</v>
      </c>
    </row>
    <row r="122" spans="1:10" x14ac:dyDescent="0.25">
      <c r="A122" s="110" t="s">
        <v>113</v>
      </c>
      <c r="B122" s="288">
        <v>0</v>
      </c>
      <c r="C122" s="288">
        <v>0</v>
      </c>
      <c r="D122" s="288">
        <v>0</v>
      </c>
      <c r="E122" s="288">
        <v>0</v>
      </c>
      <c r="F122" s="288">
        <v>0</v>
      </c>
      <c r="G122" s="288">
        <v>0</v>
      </c>
      <c r="H122" s="288">
        <v>0.53271886000000002</v>
      </c>
      <c r="I122" s="288">
        <v>0</v>
      </c>
      <c r="J122" s="288">
        <v>0</v>
      </c>
    </row>
    <row r="123" spans="1:10" x14ac:dyDescent="0.25">
      <c r="A123" s="110" t="s">
        <v>21</v>
      </c>
      <c r="B123" s="288">
        <v>0</v>
      </c>
      <c r="C123" s="288">
        <v>0</v>
      </c>
      <c r="D123" s="288">
        <v>0</v>
      </c>
      <c r="E123" s="288">
        <v>0</v>
      </c>
      <c r="F123" s="288">
        <v>0</v>
      </c>
      <c r="G123" s="288">
        <v>1.8184119999999999</v>
      </c>
      <c r="H123" s="288">
        <v>0.51683999999999997</v>
      </c>
      <c r="I123" s="288">
        <v>0</v>
      </c>
      <c r="J123" s="288">
        <v>0</v>
      </c>
    </row>
    <row r="124" spans="1:10" x14ac:dyDescent="0.25">
      <c r="A124" s="110" t="s">
        <v>146</v>
      </c>
      <c r="B124" s="288">
        <v>0</v>
      </c>
      <c r="C124" s="288">
        <v>0</v>
      </c>
      <c r="D124" s="288">
        <v>0</v>
      </c>
      <c r="E124" s="288">
        <v>0</v>
      </c>
      <c r="F124" s="288">
        <v>0</v>
      </c>
      <c r="G124" s="288">
        <v>5.8809999999999999E-3</v>
      </c>
      <c r="H124" s="288">
        <v>0.37402433000000002</v>
      </c>
      <c r="I124" s="288">
        <v>0</v>
      </c>
      <c r="J124" s="288">
        <v>0</v>
      </c>
    </row>
    <row r="125" spans="1:10" x14ac:dyDescent="0.25">
      <c r="A125" s="110" t="s">
        <v>200</v>
      </c>
      <c r="B125" s="288">
        <v>0</v>
      </c>
      <c r="C125" s="288">
        <v>0</v>
      </c>
      <c r="D125" s="288">
        <v>0</v>
      </c>
      <c r="E125" s="288">
        <v>0.26412828999999999</v>
      </c>
      <c r="F125" s="288">
        <v>0.42038134000000005</v>
      </c>
      <c r="G125" s="288">
        <v>9.3959000000000001E-2</v>
      </c>
      <c r="H125" s="288">
        <v>0.29799766999999999</v>
      </c>
      <c r="I125" s="288">
        <v>0</v>
      </c>
      <c r="J125" s="288">
        <v>0.30989968000000001</v>
      </c>
    </row>
    <row r="126" spans="1:10" x14ac:dyDescent="0.25">
      <c r="A126" s="110" t="s">
        <v>119</v>
      </c>
      <c r="B126" s="288">
        <v>0</v>
      </c>
      <c r="C126" s="288">
        <v>0</v>
      </c>
      <c r="D126" s="288">
        <v>0</v>
      </c>
      <c r="E126" s="288">
        <v>0</v>
      </c>
      <c r="F126" s="288">
        <v>1.00372E-3</v>
      </c>
      <c r="G126" s="288">
        <v>1.543901E-2</v>
      </c>
      <c r="H126" s="288">
        <v>0.22188125</v>
      </c>
      <c r="I126" s="288">
        <v>0</v>
      </c>
      <c r="J126" s="288">
        <v>1.00372E-3</v>
      </c>
    </row>
    <row r="127" spans="1:10" x14ac:dyDescent="0.25">
      <c r="A127" s="110" t="s">
        <v>132</v>
      </c>
      <c r="B127" s="288">
        <v>3.2590000000000001E-2</v>
      </c>
      <c r="C127" s="288">
        <v>0</v>
      </c>
      <c r="D127" s="288">
        <v>0</v>
      </c>
      <c r="E127" s="288">
        <v>0</v>
      </c>
      <c r="F127" s="288">
        <v>4.8000000000000001E-5</v>
      </c>
      <c r="G127" s="288">
        <v>0.27132499999999998</v>
      </c>
      <c r="H127" s="288">
        <v>0.17973439000000002</v>
      </c>
      <c r="I127" s="288">
        <v>0</v>
      </c>
      <c r="J127" s="288">
        <v>4.8000000000000001E-5</v>
      </c>
    </row>
    <row r="128" spans="1:10" x14ac:dyDescent="0.25">
      <c r="A128" s="110" t="s">
        <v>204</v>
      </c>
      <c r="B128" s="288">
        <v>0</v>
      </c>
      <c r="C128" s="288">
        <v>0</v>
      </c>
      <c r="D128" s="288">
        <v>0</v>
      </c>
      <c r="E128" s="288">
        <v>4.3499799999999998E-3</v>
      </c>
      <c r="F128" s="288">
        <v>0.58555535999999997</v>
      </c>
      <c r="G128" s="288">
        <v>0.64285781000000009</v>
      </c>
      <c r="H128" s="288">
        <v>0.15425643</v>
      </c>
      <c r="I128" s="288">
        <v>0</v>
      </c>
      <c r="J128" s="288">
        <v>0.58990533999999994</v>
      </c>
    </row>
    <row r="129" spans="1:10" x14ac:dyDescent="0.25">
      <c r="A129" s="110" t="s">
        <v>136</v>
      </c>
      <c r="B129" s="288">
        <v>0</v>
      </c>
      <c r="C129" s="288">
        <v>0</v>
      </c>
      <c r="D129" s="288">
        <v>0</v>
      </c>
      <c r="E129" s="288">
        <v>0</v>
      </c>
      <c r="F129" s="288">
        <v>0</v>
      </c>
      <c r="G129" s="288">
        <v>0</v>
      </c>
      <c r="H129" s="288">
        <v>0.12046306</v>
      </c>
      <c r="I129" s="288">
        <v>0</v>
      </c>
      <c r="J129" s="288">
        <v>0</v>
      </c>
    </row>
    <row r="130" spans="1:10" x14ac:dyDescent="0.25">
      <c r="A130" s="110" t="s">
        <v>150</v>
      </c>
      <c r="B130" s="288">
        <v>0</v>
      </c>
      <c r="C130" s="288">
        <v>0</v>
      </c>
      <c r="D130" s="288">
        <v>0</v>
      </c>
      <c r="E130" s="288">
        <v>0</v>
      </c>
      <c r="F130" s="288">
        <v>6.9899999999999997E-4</v>
      </c>
      <c r="G130" s="288">
        <v>5.3530080000000001E-2</v>
      </c>
      <c r="H130" s="288">
        <v>9.999422999999999E-2</v>
      </c>
      <c r="I130" s="288">
        <v>0</v>
      </c>
      <c r="J130" s="288">
        <v>7.9900000000000001E-4</v>
      </c>
    </row>
    <row r="131" spans="1:10" x14ac:dyDescent="0.25">
      <c r="A131" s="110" t="s">
        <v>88</v>
      </c>
      <c r="B131" s="288">
        <v>0</v>
      </c>
      <c r="C131" s="288">
        <v>0</v>
      </c>
      <c r="D131" s="288">
        <v>0</v>
      </c>
      <c r="E131" s="288">
        <v>0</v>
      </c>
      <c r="F131" s="288">
        <v>0</v>
      </c>
      <c r="G131" s="288">
        <v>0</v>
      </c>
      <c r="H131" s="288">
        <v>8.9721300000000004E-2</v>
      </c>
      <c r="I131" s="288">
        <v>0</v>
      </c>
      <c r="J131" s="288">
        <v>0</v>
      </c>
    </row>
    <row r="132" spans="1:10" x14ac:dyDescent="0.25">
      <c r="A132" s="110" t="s">
        <v>169</v>
      </c>
      <c r="B132" s="288">
        <v>0</v>
      </c>
      <c r="C132" s="288">
        <v>0</v>
      </c>
      <c r="D132" s="288">
        <v>0</v>
      </c>
      <c r="E132" s="288">
        <v>2.3284699999999996E-3</v>
      </c>
      <c r="F132" s="288">
        <v>0</v>
      </c>
      <c r="G132" s="288">
        <v>0.38984430999999997</v>
      </c>
      <c r="H132" s="288">
        <v>8.8555579999999995E-2</v>
      </c>
      <c r="I132" s="288">
        <v>0</v>
      </c>
      <c r="J132" s="288">
        <v>2.3284699999999996E-3</v>
      </c>
    </row>
    <row r="133" spans="1:10" x14ac:dyDescent="0.25">
      <c r="A133" s="110" t="s">
        <v>34</v>
      </c>
      <c r="B133" s="288">
        <v>0</v>
      </c>
      <c r="C133" s="288">
        <v>0</v>
      </c>
      <c r="D133" s="288">
        <v>0</v>
      </c>
      <c r="E133" s="288">
        <v>0</v>
      </c>
      <c r="F133" s="288">
        <v>0</v>
      </c>
      <c r="G133" s="288">
        <v>1E-4</v>
      </c>
      <c r="H133" s="288">
        <v>8.0374020000000004E-2</v>
      </c>
      <c r="I133" s="288">
        <v>0</v>
      </c>
      <c r="J133" s="288">
        <v>0</v>
      </c>
    </row>
    <row r="134" spans="1:10" x14ac:dyDescent="0.25">
      <c r="A134" s="110" t="s">
        <v>206</v>
      </c>
      <c r="B134" s="288">
        <v>0</v>
      </c>
      <c r="C134" s="288">
        <v>0</v>
      </c>
      <c r="D134" s="288">
        <v>0</v>
      </c>
      <c r="E134" s="288">
        <v>4.9752080000000004E-2</v>
      </c>
      <c r="F134" s="288">
        <v>5.3148059999999997E-2</v>
      </c>
      <c r="G134" s="288">
        <v>2.2332000000000001E-2</v>
      </c>
      <c r="H134" s="288">
        <v>6.8415500000000004E-2</v>
      </c>
      <c r="I134" s="288">
        <v>0</v>
      </c>
      <c r="J134" s="288">
        <v>0.10290014</v>
      </c>
    </row>
    <row r="135" spans="1:10" x14ac:dyDescent="0.25">
      <c r="A135" s="287" t="s">
        <v>524</v>
      </c>
      <c r="B135" s="288">
        <v>0</v>
      </c>
      <c r="C135" s="288">
        <v>0</v>
      </c>
      <c r="D135" s="288">
        <v>0</v>
      </c>
      <c r="E135" s="288">
        <v>0</v>
      </c>
      <c r="F135" s="288">
        <v>921.94738005999989</v>
      </c>
      <c r="G135" s="288">
        <v>0</v>
      </c>
      <c r="H135" s="288">
        <v>6.687230000000001E-2</v>
      </c>
      <c r="I135" s="288">
        <v>0</v>
      </c>
      <c r="J135" s="288">
        <v>921.94738005999989</v>
      </c>
    </row>
    <row r="136" spans="1:10" x14ac:dyDescent="0.25">
      <c r="A136" s="110" t="s">
        <v>23</v>
      </c>
      <c r="B136" s="288">
        <v>0</v>
      </c>
      <c r="C136" s="288">
        <v>0</v>
      </c>
      <c r="D136" s="288">
        <v>0</v>
      </c>
      <c r="E136" s="288">
        <v>0.13278799999999999</v>
      </c>
      <c r="F136" s="288">
        <v>2.9163269999999999</v>
      </c>
      <c r="G136" s="288">
        <v>6.9429522500000003</v>
      </c>
      <c r="H136" s="288">
        <v>6.232E-2</v>
      </c>
      <c r="I136" s="288">
        <v>0</v>
      </c>
      <c r="J136" s="288">
        <v>9.8424779999999998</v>
      </c>
    </row>
    <row r="137" spans="1:10" x14ac:dyDescent="0.25">
      <c r="A137" s="110" t="s">
        <v>203</v>
      </c>
      <c r="B137" s="288">
        <v>0</v>
      </c>
      <c r="C137" s="288">
        <v>0</v>
      </c>
      <c r="D137" s="288">
        <v>0</v>
      </c>
      <c r="E137" s="288">
        <v>0</v>
      </c>
      <c r="F137" s="288">
        <v>1.4103199999999998E-3</v>
      </c>
      <c r="G137" s="288">
        <v>0.45332299999999998</v>
      </c>
      <c r="H137" s="288">
        <v>6.1672239999999996E-2</v>
      </c>
      <c r="I137" s="288">
        <v>0</v>
      </c>
      <c r="J137" s="288">
        <v>1.4103199999999998E-3</v>
      </c>
    </row>
    <row r="138" spans="1:10" x14ac:dyDescent="0.25">
      <c r="A138" s="110" t="s">
        <v>26</v>
      </c>
      <c r="B138" s="288">
        <v>0</v>
      </c>
      <c r="C138" s="288">
        <v>0</v>
      </c>
      <c r="D138" s="288">
        <v>0</v>
      </c>
      <c r="E138" s="288">
        <v>0</v>
      </c>
      <c r="F138" s="288">
        <v>0</v>
      </c>
      <c r="G138" s="288">
        <v>0.73568999999999996</v>
      </c>
      <c r="H138" s="288">
        <v>5.9743449999999997E-2</v>
      </c>
      <c r="I138" s="288">
        <v>0</v>
      </c>
      <c r="J138" s="288">
        <v>2.69691101</v>
      </c>
    </row>
    <row r="139" spans="1:10" x14ac:dyDescent="0.25">
      <c r="A139" s="110" t="s">
        <v>6</v>
      </c>
      <c r="B139" s="288">
        <v>0</v>
      </c>
      <c r="C139" s="288">
        <v>0</v>
      </c>
      <c r="D139" s="288">
        <v>0</v>
      </c>
      <c r="E139" s="288">
        <v>0</v>
      </c>
      <c r="F139" s="288">
        <v>0</v>
      </c>
      <c r="G139" s="288">
        <v>0</v>
      </c>
      <c r="H139" s="288">
        <v>5.808783E-2</v>
      </c>
      <c r="I139" s="288">
        <v>0</v>
      </c>
      <c r="J139" s="288">
        <v>0</v>
      </c>
    </row>
    <row r="140" spans="1:10" x14ac:dyDescent="0.25">
      <c r="A140" s="110" t="s">
        <v>199</v>
      </c>
      <c r="B140" s="288">
        <v>0</v>
      </c>
      <c r="C140" s="288">
        <v>0</v>
      </c>
      <c r="D140" s="288">
        <v>0</v>
      </c>
      <c r="E140" s="288">
        <v>0</v>
      </c>
      <c r="F140" s="288">
        <v>0.50141879999999994</v>
      </c>
      <c r="G140" s="288">
        <v>1.4925520000000001</v>
      </c>
      <c r="H140" s="288">
        <v>5.6410760000000004E-2</v>
      </c>
      <c r="I140" s="288">
        <v>0</v>
      </c>
      <c r="J140" s="288">
        <v>0.50141879999999994</v>
      </c>
    </row>
    <row r="141" spans="1:10" x14ac:dyDescent="0.25">
      <c r="A141" s="110" t="s">
        <v>120</v>
      </c>
      <c r="B141" s="288">
        <v>0</v>
      </c>
      <c r="C141" s="288">
        <v>0</v>
      </c>
      <c r="D141" s="288">
        <v>0</v>
      </c>
      <c r="E141" s="288">
        <v>0</v>
      </c>
      <c r="F141" s="288">
        <v>7.3747000000000005E-4</v>
      </c>
      <c r="G141" s="288">
        <v>0</v>
      </c>
      <c r="H141" s="288">
        <v>4.3853050000000005E-2</v>
      </c>
      <c r="I141" s="288">
        <v>0</v>
      </c>
      <c r="J141" s="288">
        <v>7.3747000000000005E-4</v>
      </c>
    </row>
    <row r="142" spans="1:10" x14ac:dyDescent="0.25">
      <c r="A142" s="110" t="s">
        <v>59</v>
      </c>
      <c r="B142" s="288">
        <v>0</v>
      </c>
      <c r="C142" s="288">
        <v>0</v>
      </c>
      <c r="D142" s="288">
        <v>0</v>
      </c>
      <c r="E142" s="288">
        <v>1.6330000000000001E-2</v>
      </c>
      <c r="F142" s="288">
        <v>3.5100000000000001E-3</v>
      </c>
      <c r="G142" s="288">
        <v>6.2E-4</v>
      </c>
      <c r="H142" s="288">
        <v>4.3147999999999999E-2</v>
      </c>
      <c r="I142" s="288">
        <v>0</v>
      </c>
      <c r="J142" s="288">
        <v>1.984E-2</v>
      </c>
    </row>
    <row r="143" spans="1:10" x14ac:dyDescent="0.25">
      <c r="A143" s="110" t="s">
        <v>227</v>
      </c>
      <c r="B143" s="288">
        <v>0</v>
      </c>
      <c r="C143" s="288">
        <v>0</v>
      </c>
      <c r="D143" s="288">
        <v>0</v>
      </c>
      <c r="E143" s="288">
        <v>1.162325E-2</v>
      </c>
      <c r="F143" s="288">
        <v>6.1227999999999999E-4</v>
      </c>
      <c r="G143" s="288">
        <v>0</v>
      </c>
      <c r="H143" s="288">
        <v>3.2421110000000003E-2</v>
      </c>
      <c r="I143" s="288">
        <v>0</v>
      </c>
      <c r="J143" s="288">
        <v>1.2235530000000001E-2</v>
      </c>
    </row>
    <row r="144" spans="1:10" x14ac:dyDescent="0.25">
      <c r="A144" s="110" t="s">
        <v>22</v>
      </c>
      <c r="B144" s="288">
        <v>5.2779999999999993E-4</v>
      </c>
      <c r="C144" s="288">
        <v>0</v>
      </c>
      <c r="D144" s="288">
        <v>0</v>
      </c>
      <c r="E144" s="288">
        <v>0</v>
      </c>
      <c r="F144" s="288">
        <v>0</v>
      </c>
      <c r="G144" s="288">
        <v>2.4000000000000001E-5</v>
      </c>
      <c r="H144" s="288">
        <v>2.644676E-2</v>
      </c>
      <c r="I144" s="288">
        <v>0</v>
      </c>
      <c r="J144" s="288">
        <v>2.2000000000000001E-4</v>
      </c>
    </row>
    <row r="145" spans="1:10" x14ac:dyDescent="0.25">
      <c r="A145" s="110" t="s">
        <v>50</v>
      </c>
      <c r="B145" s="288">
        <v>0</v>
      </c>
      <c r="C145" s="288">
        <v>0</v>
      </c>
      <c r="D145" s="288">
        <v>0</v>
      </c>
      <c r="E145" s="288">
        <v>0.12555764999999999</v>
      </c>
      <c r="F145" s="288">
        <v>0</v>
      </c>
      <c r="G145" s="288">
        <v>0</v>
      </c>
      <c r="H145" s="288">
        <v>2.3524799999999998E-2</v>
      </c>
      <c r="I145" s="288">
        <v>0</v>
      </c>
      <c r="J145" s="288">
        <v>0.12555764999999999</v>
      </c>
    </row>
    <row r="146" spans="1:10" x14ac:dyDescent="0.25">
      <c r="A146" s="110" t="s">
        <v>149</v>
      </c>
      <c r="B146" s="288">
        <v>0</v>
      </c>
      <c r="C146" s="288">
        <v>0</v>
      </c>
      <c r="D146" s="288">
        <v>0</v>
      </c>
      <c r="E146" s="288">
        <v>0</v>
      </c>
      <c r="F146" s="288">
        <v>2.8899999999999998E-4</v>
      </c>
      <c r="G146" s="288">
        <v>3.1627636800000003</v>
      </c>
      <c r="H146" s="288">
        <v>2.23521E-2</v>
      </c>
      <c r="I146" s="288">
        <v>0</v>
      </c>
      <c r="J146" s="288">
        <v>2.8899999999999998E-4</v>
      </c>
    </row>
    <row r="147" spans="1:10" x14ac:dyDescent="0.25">
      <c r="A147" s="110" t="s">
        <v>173</v>
      </c>
      <c r="B147" s="288">
        <v>0</v>
      </c>
      <c r="C147" s="288">
        <v>0</v>
      </c>
      <c r="D147" s="288">
        <v>0</v>
      </c>
      <c r="E147" s="288">
        <v>0</v>
      </c>
      <c r="F147" s="288">
        <v>0.14573207000000002</v>
      </c>
      <c r="G147" s="288">
        <v>2.8267810000000001E-2</v>
      </c>
      <c r="H147" s="288">
        <v>1.7847520000000002E-2</v>
      </c>
      <c r="I147" s="288">
        <v>0</v>
      </c>
      <c r="J147" s="288">
        <v>0.14573207000000002</v>
      </c>
    </row>
    <row r="148" spans="1:10" x14ac:dyDescent="0.25">
      <c r="A148" s="110" t="s">
        <v>165</v>
      </c>
      <c r="B148" s="288">
        <v>0</v>
      </c>
      <c r="C148" s="288">
        <v>0</v>
      </c>
      <c r="D148" s="288">
        <v>0</v>
      </c>
      <c r="E148" s="288">
        <v>0</v>
      </c>
      <c r="F148" s="288">
        <v>0</v>
      </c>
      <c r="G148" s="288">
        <v>0</v>
      </c>
      <c r="H148" s="288">
        <v>1.6980700000000001E-2</v>
      </c>
      <c r="I148" s="288">
        <v>0</v>
      </c>
      <c r="J148" s="288">
        <v>0</v>
      </c>
    </row>
    <row r="149" spans="1:10" x14ac:dyDescent="0.25">
      <c r="A149" s="110" t="s">
        <v>16</v>
      </c>
      <c r="B149" s="288">
        <v>0</v>
      </c>
      <c r="C149" s="288">
        <v>0</v>
      </c>
      <c r="D149" s="288">
        <v>0</v>
      </c>
      <c r="E149" s="288">
        <v>0</v>
      </c>
      <c r="F149" s="288">
        <v>0</v>
      </c>
      <c r="G149" s="288">
        <v>4.6E-5</v>
      </c>
      <c r="H149" s="288">
        <v>1.55044E-2</v>
      </c>
      <c r="I149" s="288">
        <v>0</v>
      </c>
      <c r="J149" s="288">
        <v>0</v>
      </c>
    </row>
    <row r="150" spans="1:10" x14ac:dyDescent="0.25">
      <c r="A150" s="110" t="s">
        <v>246</v>
      </c>
      <c r="B150" s="288">
        <v>0</v>
      </c>
      <c r="C150" s="288">
        <v>0</v>
      </c>
      <c r="D150" s="288">
        <v>0</v>
      </c>
      <c r="E150" s="288">
        <v>2.4680100000000001E-3</v>
      </c>
      <c r="F150" s="288">
        <v>0.11989055</v>
      </c>
      <c r="G150" s="288">
        <v>2.2705389999999999E-2</v>
      </c>
      <c r="H150" s="288">
        <v>1.3532569999999999E-2</v>
      </c>
      <c r="I150" s="288">
        <v>0</v>
      </c>
      <c r="J150" s="288">
        <v>0.12235855999999999</v>
      </c>
    </row>
    <row r="151" spans="1:10" x14ac:dyDescent="0.25">
      <c r="A151" s="110" t="s">
        <v>255</v>
      </c>
      <c r="B151" s="288">
        <v>0</v>
      </c>
      <c r="C151" s="288">
        <v>0</v>
      </c>
      <c r="D151" s="288">
        <v>0</v>
      </c>
      <c r="E151" s="288">
        <v>0</v>
      </c>
      <c r="F151" s="288">
        <v>9.6624000000000005E-4</v>
      </c>
      <c r="G151" s="288">
        <v>7.5459999999999998E-3</v>
      </c>
      <c r="H151" s="288">
        <v>1.315624E-2</v>
      </c>
      <c r="I151" s="288">
        <v>0</v>
      </c>
      <c r="J151" s="288">
        <v>9.6624000000000005E-4</v>
      </c>
    </row>
    <row r="152" spans="1:10" x14ac:dyDescent="0.25">
      <c r="A152" s="110" t="s">
        <v>144</v>
      </c>
      <c r="B152" s="288">
        <v>0</v>
      </c>
      <c r="C152" s="288">
        <v>0</v>
      </c>
      <c r="D152" s="288">
        <v>0</v>
      </c>
      <c r="E152" s="288">
        <v>2.002E-2</v>
      </c>
      <c r="F152" s="288">
        <v>3.0785090000000001E-2</v>
      </c>
      <c r="G152" s="288">
        <v>3.228E-3</v>
      </c>
      <c r="H152" s="288">
        <v>1.1684620000000001E-2</v>
      </c>
      <c r="I152" s="288">
        <v>0</v>
      </c>
      <c r="J152" s="288">
        <v>8.957807000000001E-2</v>
      </c>
    </row>
    <row r="153" spans="1:10" x14ac:dyDescent="0.25">
      <c r="A153" s="110" t="s">
        <v>140</v>
      </c>
      <c r="B153" s="288">
        <v>0</v>
      </c>
      <c r="C153" s="288">
        <v>0</v>
      </c>
      <c r="D153" s="288">
        <v>0</v>
      </c>
      <c r="E153" s="288">
        <v>0</v>
      </c>
      <c r="F153" s="288">
        <v>7.4999999999999993E-5</v>
      </c>
      <c r="G153" s="288">
        <v>1.15E-2</v>
      </c>
      <c r="H153" s="288">
        <v>1.1278479999999999E-2</v>
      </c>
      <c r="I153" s="288">
        <v>0</v>
      </c>
      <c r="J153" s="288">
        <v>7.4999999999999993E-5</v>
      </c>
    </row>
    <row r="154" spans="1:10" x14ac:dyDescent="0.25">
      <c r="A154" s="110" t="s">
        <v>185</v>
      </c>
      <c r="B154" s="288">
        <v>0</v>
      </c>
      <c r="C154" s="288">
        <v>0</v>
      </c>
      <c r="D154" s="288">
        <v>0</v>
      </c>
      <c r="E154" s="288">
        <v>0</v>
      </c>
      <c r="F154" s="288">
        <v>3.4593180000000001E-2</v>
      </c>
      <c r="G154" s="288">
        <v>0</v>
      </c>
      <c r="H154" s="288">
        <v>1.105216E-2</v>
      </c>
      <c r="I154" s="288">
        <v>0</v>
      </c>
      <c r="J154" s="288">
        <v>3.4593180000000001E-2</v>
      </c>
    </row>
    <row r="155" spans="1:10" x14ac:dyDescent="0.25">
      <c r="A155" s="110" t="s">
        <v>236</v>
      </c>
      <c r="B155" s="288">
        <v>0</v>
      </c>
      <c r="C155" s="288">
        <v>0</v>
      </c>
      <c r="D155" s="288">
        <v>0</v>
      </c>
      <c r="E155" s="288">
        <v>9.8988000000000006E-4</v>
      </c>
      <c r="F155" s="288">
        <v>3.4074800000000001E-3</v>
      </c>
      <c r="G155" s="288">
        <v>5.66785E-2</v>
      </c>
      <c r="H155" s="288">
        <v>1.013002E-2</v>
      </c>
      <c r="I155" s="288">
        <v>0</v>
      </c>
      <c r="J155" s="288">
        <v>4.9163599999999998E-3</v>
      </c>
    </row>
    <row r="156" spans="1:10" x14ac:dyDescent="0.25">
      <c r="A156" s="110" t="s">
        <v>187</v>
      </c>
      <c r="B156" s="288">
        <v>0</v>
      </c>
      <c r="C156" s="288">
        <v>0</v>
      </c>
      <c r="D156" s="288">
        <v>0</v>
      </c>
      <c r="E156" s="288">
        <v>0</v>
      </c>
      <c r="F156" s="288">
        <v>0</v>
      </c>
      <c r="G156" s="288">
        <v>0.191859</v>
      </c>
      <c r="H156" s="288">
        <v>9.8630400000000017E-3</v>
      </c>
      <c r="I156" s="288">
        <v>0</v>
      </c>
      <c r="J156" s="288">
        <v>0</v>
      </c>
    </row>
    <row r="157" spans="1:10" x14ac:dyDescent="0.25">
      <c r="A157" s="110" t="s">
        <v>228</v>
      </c>
      <c r="B157" s="288">
        <v>0</v>
      </c>
      <c r="C157" s="288">
        <v>0</v>
      </c>
      <c r="D157" s="288">
        <v>0</v>
      </c>
      <c r="E157" s="288">
        <v>0.10143571000000001</v>
      </c>
      <c r="F157" s="288">
        <v>0.24830745999999998</v>
      </c>
      <c r="G157" s="288">
        <v>6.2379999999999996E-3</v>
      </c>
      <c r="H157" s="288">
        <v>7.6440299999999996E-3</v>
      </c>
      <c r="I157" s="288">
        <v>0</v>
      </c>
      <c r="J157" s="288">
        <v>0.34974316999999999</v>
      </c>
    </row>
    <row r="158" spans="1:10" x14ac:dyDescent="0.25">
      <c r="A158" s="110" t="s">
        <v>25</v>
      </c>
      <c r="B158" s="288">
        <v>0</v>
      </c>
      <c r="C158" s="288">
        <v>0</v>
      </c>
      <c r="D158" s="288">
        <v>0</v>
      </c>
      <c r="E158" s="288">
        <v>0</v>
      </c>
      <c r="F158" s="288">
        <v>0</v>
      </c>
      <c r="G158" s="288">
        <v>2.53425E-2</v>
      </c>
      <c r="H158" s="288">
        <v>5.8303500000000006E-3</v>
      </c>
      <c r="I158" s="288">
        <v>0</v>
      </c>
      <c r="J158" s="288">
        <v>3.0000000000000001E-5</v>
      </c>
    </row>
    <row r="159" spans="1:10" x14ac:dyDescent="0.25">
      <c r="A159" s="110" t="s">
        <v>188</v>
      </c>
      <c r="B159" s="288">
        <v>0</v>
      </c>
      <c r="C159" s="288">
        <v>0</v>
      </c>
      <c r="D159" s="288">
        <v>0</v>
      </c>
      <c r="E159" s="288">
        <v>0</v>
      </c>
      <c r="F159" s="288">
        <v>0</v>
      </c>
      <c r="G159" s="288">
        <v>0</v>
      </c>
      <c r="H159" s="288">
        <v>3.1865000000000001E-3</v>
      </c>
      <c r="I159" s="288">
        <v>0</v>
      </c>
      <c r="J159" s="288">
        <v>0</v>
      </c>
    </row>
    <row r="160" spans="1:10" x14ac:dyDescent="0.25">
      <c r="A160" s="110" t="s">
        <v>32</v>
      </c>
      <c r="B160" s="288">
        <v>0</v>
      </c>
      <c r="C160" s="288">
        <v>0</v>
      </c>
      <c r="D160" s="288">
        <v>0</v>
      </c>
      <c r="E160" s="288">
        <v>0</v>
      </c>
      <c r="F160" s="288">
        <v>0</v>
      </c>
      <c r="G160" s="288">
        <v>0.16925000000000001</v>
      </c>
      <c r="H160" s="288">
        <v>3.0044400000000001E-3</v>
      </c>
      <c r="I160" s="288">
        <v>0</v>
      </c>
      <c r="J160" s="288">
        <v>4.1999999999999998E-5</v>
      </c>
    </row>
    <row r="161" spans="1:10" x14ac:dyDescent="0.25">
      <c r="A161" s="110" t="s">
        <v>207</v>
      </c>
      <c r="B161" s="288">
        <v>0</v>
      </c>
      <c r="C161" s="288">
        <v>0</v>
      </c>
      <c r="D161" s="288">
        <v>0</v>
      </c>
      <c r="E161" s="288">
        <v>0</v>
      </c>
      <c r="F161" s="288">
        <v>0</v>
      </c>
      <c r="G161" s="288">
        <v>1.7565999999999998E-2</v>
      </c>
      <c r="H161" s="288">
        <v>2.5000000000000001E-3</v>
      </c>
      <c r="I161" s="288">
        <v>0</v>
      </c>
      <c r="J161" s="288">
        <v>0</v>
      </c>
    </row>
    <row r="162" spans="1:10" x14ac:dyDescent="0.25">
      <c r="A162" s="110" t="s">
        <v>167</v>
      </c>
      <c r="B162" s="288">
        <v>0</v>
      </c>
      <c r="C162" s="288">
        <v>0</v>
      </c>
      <c r="D162" s="288">
        <v>0</v>
      </c>
      <c r="E162" s="288">
        <v>0</v>
      </c>
      <c r="F162" s="288">
        <v>0</v>
      </c>
      <c r="G162" s="288">
        <v>1.7000000000000001E-4</v>
      </c>
      <c r="H162" s="288">
        <v>2.5000000000000001E-3</v>
      </c>
      <c r="I162" s="288">
        <v>0</v>
      </c>
      <c r="J162" s="288">
        <v>0</v>
      </c>
    </row>
    <row r="163" spans="1:10" x14ac:dyDescent="0.25">
      <c r="A163" s="110" t="s">
        <v>241</v>
      </c>
      <c r="B163" s="288">
        <v>0</v>
      </c>
      <c r="C163" s="288">
        <v>0</v>
      </c>
      <c r="D163" s="288">
        <v>0</v>
      </c>
      <c r="E163" s="288">
        <v>0</v>
      </c>
      <c r="F163" s="288">
        <v>0</v>
      </c>
      <c r="G163" s="288">
        <v>6.1362999999999999E-4</v>
      </c>
      <c r="H163" s="288">
        <v>2.4499999999999999E-3</v>
      </c>
      <c r="I163" s="288">
        <v>0</v>
      </c>
      <c r="J163" s="288">
        <v>0</v>
      </c>
    </row>
    <row r="164" spans="1:10" x14ac:dyDescent="0.25">
      <c r="A164" s="110" t="s">
        <v>102</v>
      </c>
      <c r="B164" s="288">
        <v>0</v>
      </c>
      <c r="C164" s="288">
        <v>0</v>
      </c>
      <c r="D164" s="288">
        <v>0</v>
      </c>
      <c r="E164" s="288">
        <v>0</v>
      </c>
      <c r="F164" s="288">
        <v>0</v>
      </c>
      <c r="G164" s="288">
        <v>0</v>
      </c>
      <c r="H164" s="288">
        <v>2.2049999999999999E-3</v>
      </c>
      <c r="I164" s="288">
        <v>0</v>
      </c>
      <c r="J164" s="288">
        <v>0</v>
      </c>
    </row>
    <row r="165" spans="1:10" x14ac:dyDescent="0.25">
      <c r="A165" s="110" t="s">
        <v>106</v>
      </c>
      <c r="B165" s="288">
        <v>0</v>
      </c>
      <c r="C165" s="288">
        <v>0</v>
      </c>
      <c r="D165" s="288">
        <v>0</v>
      </c>
      <c r="E165" s="288">
        <v>8.0000000000000007E-5</v>
      </c>
      <c r="F165" s="288">
        <v>0.47776000000000002</v>
      </c>
      <c r="G165" s="288">
        <v>5.8782000000000001E-3</v>
      </c>
      <c r="H165" s="288">
        <v>1.9550000000000001E-3</v>
      </c>
      <c r="I165" s="288">
        <v>0</v>
      </c>
      <c r="J165" s="288">
        <v>0.49053999999999998</v>
      </c>
    </row>
    <row r="166" spans="1:10" x14ac:dyDescent="0.25">
      <c r="A166" s="110" t="s">
        <v>45</v>
      </c>
      <c r="B166" s="288">
        <v>0</v>
      </c>
      <c r="C166" s="288">
        <v>0</v>
      </c>
      <c r="D166" s="288">
        <v>0</v>
      </c>
      <c r="E166" s="288">
        <v>0</v>
      </c>
      <c r="F166" s="288">
        <v>1.1535999999999999E-3</v>
      </c>
      <c r="G166" s="288">
        <v>2.5000000000000001E-4</v>
      </c>
      <c r="H166" s="288">
        <v>8.0424000000000001E-4</v>
      </c>
      <c r="I166" s="288">
        <v>0</v>
      </c>
      <c r="J166" s="288">
        <v>1.1535999999999999E-3</v>
      </c>
    </row>
    <row r="167" spans="1:10" x14ac:dyDescent="0.25">
      <c r="A167" s="110" t="s">
        <v>28</v>
      </c>
      <c r="B167" s="288">
        <v>0</v>
      </c>
      <c r="C167" s="288">
        <v>0</v>
      </c>
      <c r="D167" s="288">
        <v>0</v>
      </c>
      <c r="E167" s="288">
        <v>0</v>
      </c>
      <c r="F167" s="288">
        <v>0</v>
      </c>
      <c r="G167" s="288">
        <v>2.3023999999999999E-2</v>
      </c>
      <c r="H167" s="288">
        <v>6.8552999999999995E-4</v>
      </c>
      <c r="I167" s="288">
        <v>0</v>
      </c>
      <c r="J167" s="288">
        <v>4.4999999999999999E-4</v>
      </c>
    </row>
    <row r="168" spans="1:10" x14ac:dyDescent="0.25">
      <c r="A168" s="110" t="s">
        <v>141</v>
      </c>
      <c r="B168" s="288">
        <v>0</v>
      </c>
      <c r="C168" s="288">
        <v>0</v>
      </c>
      <c r="D168" s="288">
        <v>0</v>
      </c>
      <c r="E168" s="288">
        <v>0</v>
      </c>
      <c r="F168" s="288">
        <v>0</v>
      </c>
      <c r="G168" s="288">
        <v>3.0000000000000001E-5</v>
      </c>
      <c r="H168" s="288">
        <v>4.4612999999999999E-4</v>
      </c>
      <c r="I168" s="288">
        <v>0</v>
      </c>
      <c r="J168" s="288">
        <v>1.2E-5</v>
      </c>
    </row>
    <row r="169" spans="1:10" x14ac:dyDescent="0.25">
      <c r="A169" s="110" t="s">
        <v>121</v>
      </c>
      <c r="B169" s="288">
        <v>0</v>
      </c>
      <c r="C169" s="288">
        <v>0</v>
      </c>
      <c r="D169" s="288">
        <v>0</v>
      </c>
      <c r="E169" s="288">
        <v>0</v>
      </c>
      <c r="F169" s="288">
        <v>0</v>
      </c>
      <c r="G169" s="288">
        <v>0</v>
      </c>
      <c r="H169" s="288">
        <v>4.4250000000000002E-4</v>
      </c>
      <c r="I169" s="288">
        <v>0</v>
      </c>
      <c r="J169" s="288">
        <v>0</v>
      </c>
    </row>
    <row r="170" spans="1:10" x14ac:dyDescent="0.25">
      <c r="A170" s="110" t="s">
        <v>44</v>
      </c>
      <c r="B170" s="288">
        <v>0</v>
      </c>
      <c r="C170" s="288">
        <v>0</v>
      </c>
      <c r="D170" s="288">
        <v>0</v>
      </c>
      <c r="E170" s="288">
        <v>0</v>
      </c>
      <c r="F170" s="288">
        <v>0</v>
      </c>
      <c r="G170" s="288">
        <v>0</v>
      </c>
      <c r="H170" s="288">
        <v>3.6480000000000003E-4</v>
      </c>
      <c r="I170" s="288">
        <v>0</v>
      </c>
      <c r="J170" s="288">
        <v>0</v>
      </c>
    </row>
    <row r="171" spans="1:10" x14ac:dyDescent="0.25">
      <c r="A171" s="110" t="s">
        <v>155</v>
      </c>
      <c r="B171" s="288">
        <v>0</v>
      </c>
      <c r="C171" s="288">
        <v>0</v>
      </c>
      <c r="D171" s="288">
        <v>0</v>
      </c>
      <c r="E171" s="288">
        <v>0</v>
      </c>
      <c r="F171" s="288">
        <v>0</v>
      </c>
      <c r="G171" s="288">
        <v>0</v>
      </c>
      <c r="H171" s="288">
        <v>2.4000000000000001E-4</v>
      </c>
      <c r="I171" s="288">
        <v>0</v>
      </c>
      <c r="J171" s="288">
        <v>0</v>
      </c>
    </row>
    <row r="172" spans="1:10" x14ac:dyDescent="0.25">
      <c r="A172" s="110" t="s">
        <v>61</v>
      </c>
      <c r="B172" s="288">
        <v>15.63180513</v>
      </c>
      <c r="C172" s="288">
        <v>0</v>
      </c>
      <c r="D172" s="288">
        <v>0</v>
      </c>
      <c r="E172" s="288">
        <v>0</v>
      </c>
      <c r="F172" s="288">
        <v>41.987507880000003</v>
      </c>
      <c r="G172" s="288">
        <v>4.0307320099999995</v>
      </c>
      <c r="H172" s="288">
        <v>0</v>
      </c>
      <c r="I172" s="288">
        <v>0</v>
      </c>
      <c r="J172" s="288">
        <v>41.991280039999999</v>
      </c>
    </row>
    <row r="173" spans="1:10" x14ac:dyDescent="0.25">
      <c r="A173" s="110" t="s">
        <v>151</v>
      </c>
      <c r="B173" s="288">
        <v>17.02520891</v>
      </c>
      <c r="C173" s="288">
        <v>0</v>
      </c>
      <c r="D173" s="288">
        <v>0</v>
      </c>
      <c r="E173" s="288">
        <v>0</v>
      </c>
      <c r="F173" s="288">
        <v>38.491747539999999</v>
      </c>
      <c r="G173" s="288">
        <v>63.343147259999995</v>
      </c>
      <c r="H173" s="288">
        <v>0</v>
      </c>
      <c r="I173" s="288">
        <v>0</v>
      </c>
      <c r="J173" s="288">
        <v>69.663262790000005</v>
      </c>
    </row>
    <row r="174" spans="1:10" x14ac:dyDescent="0.25">
      <c r="A174" s="110" t="s">
        <v>77</v>
      </c>
      <c r="B174" s="288">
        <v>0</v>
      </c>
      <c r="C174" s="288">
        <v>0</v>
      </c>
      <c r="D174" s="288">
        <v>0</v>
      </c>
      <c r="E174" s="288">
        <v>0</v>
      </c>
      <c r="F174" s="288">
        <v>28.397996160000002</v>
      </c>
      <c r="G174" s="288">
        <v>0.25184392999999999</v>
      </c>
      <c r="H174" s="288">
        <v>0</v>
      </c>
      <c r="I174" s="288">
        <v>0</v>
      </c>
      <c r="J174" s="288">
        <v>28.397996160000002</v>
      </c>
    </row>
    <row r="175" spans="1:10" x14ac:dyDescent="0.25">
      <c r="A175" s="110" t="s">
        <v>152</v>
      </c>
      <c r="B175" s="288">
        <v>0</v>
      </c>
      <c r="C175" s="288">
        <v>0</v>
      </c>
      <c r="D175" s="288">
        <v>0</v>
      </c>
      <c r="E175" s="288">
        <v>0</v>
      </c>
      <c r="F175" s="288">
        <v>2.5090674100000001</v>
      </c>
      <c r="G175" s="288">
        <v>0</v>
      </c>
      <c r="H175" s="288">
        <v>0</v>
      </c>
      <c r="I175" s="288">
        <v>0</v>
      </c>
      <c r="J175" s="288">
        <v>2.5090674100000001</v>
      </c>
    </row>
    <row r="176" spans="1:10" x14ac:dyDescent="0.25">
      <c r="A176" s="110" t="s">
        <v>205</v>
      </c>
      <c r="B176" s="288">
        <v>0</v>
      </c>
      <c r="C176" s="288">
        <v>0</v>
      </c>
      <c r="D176" s="288">
        <v>0</v>
      </c>
      <c r="E176" s="288">
        <v>0</v>
      </c>
      <c r="F176" s="288">
        <v>0.39074321999999995</v>
      </c>
      <c r="G176" s="288">
        <v>9.1744000000000006E-2</v>
      </c>
      <c r="H176" s="288">
        <v>0</v>
      </c>
      <c r="I176" s="288">
        <v>0</v>
      </c>
      <c r="J176" s="288">
        <v>0.34264306999999999</v>
      </c>
    </row>
    <row r="177" spans="1:10" x14ac:dyDescent="0.25">
      <c r="A177" s="110" t="s">
        <v>74</v>
      </c>
      <c r="B177" s="288">
        <v>5.4294700000000005E-3</v>
      </c>
      <c r="C177" s="288">
        <v>0</v>
      </c>
      <c r="D177" s="288">
        <v>0</v>
      </c>
      <c r="E177" s="288">
        <v>0</v>
      </c>
      <c r="F177" s="288">
        <v>0.28566124999999998</v>
      </c>
      <c r="G177" s="288">
        <v>1.8728455400000001</v>
      </c>
      <c r="H177" s="288">
        <v>0</v>
      </c>
      <c r="I177" s="288">
        <v>0</v>
      </c>
      <c r="J177" s="288">
        <v>0.79152108999999993</v>
      </c>
    </row>
    <row r="178" spans="1:10" x14ac:dyDescent="0.25">
      <c r="A178" s="110" t="s">
        <v>181</v>
      </c>
      <c r="B178" s="288">
        <v>0</v>
      </c>
      <c r="C178" s="288">
        <v>0</v>
      </c>
      <c r="D178" s="288">
        <v>0</v>
      </c>
      <c r="E178" s="288">
        <v>0</v>
      </c>
      <c r="F178" s="288">
        <v>0.20640853000000001</v>
      </c>
      <c r="G178" s="288">
        <v>0.183699</v>
      </c>
      <c r="H178" s="288">
        <v>0</v>
      </c>
      <c r="I178" s="288">
        <v>0</v>
      </c>
      <c r="J178" s="288">
        <v>0.20640853000000001</v>
      </c>
    </row>
    <row r="179" spans="1:10" x14ac:dyDescent="0.25">
      <c r="A179" s="110" t="s">
        <v>40</v>
      </c>
      <c r="B179" s="288">
        <v>9.2937800000000015E-3</v>
      </c>
      <c r="C179" s="288">
        <v>0</v>
      </c>
      <c r="D179" s="288">
        <v>0</v>
      </c>
      <c r="E179" s="288">
        <v>0</v>
      </c>
      <c r="F179" s="288">
        <v>0.18984695000000001</v>
      </c>
      <c r="G179" s="288">
        <v>2.3958819999999999E-2</v>
      </c>
      <c r="H179" s="288">
        <v>0</v>
      </c>
      <c r="I179" s="288">
        <v>0</v>
      </c>
      <c r="J179" s="288">
        <v>0.99560389999999999</v>
      </c>
    </row>
    <row r="180" spans="1:10" x14ac:dyDescent="0.25">
      <c r="A180" s="110" t="s">
        <v>89</v>
      </c>
      <c r="B180" s="288">
        <v>0</v>
      </c>
      <c r="C180" s="288">
        <v>0</v>
      </c>
      <c r="D180" s="288">
        <v>0</v>
      </c>
      <c r="E180" s="288">
        <v>0</v>
      </c>
      <c r="F180" s="288">
        <v>9.5119999999999996E-2</v>
      </c>
      <c r="G180" s="288">
        <v>1.0000000000000001E-5</v>
      </c>
      <c r="H180" s="288">
        <v>0</v>
      </c>
      <c r="I180" s="288">
        <v>0</v>
      </c>
      <c r="J180" s="288">
        <v>9.5415E-2</v>
      </c>
    </row>
    <row r="181" spans="1:10" x14ac:dyDescent="0.25">
      <c r="A181" s="110" t="s">
        <v>92</v>
      </c>
      <c r="B181" s="288">
        <v>0</v>
      </c>
      <c r="C181" s="288">
        <v>0</v>
      </c>
      <c r="D181" s="288">
        <v>0</v>
      </c>
      <c r="E181" s="288">
        <v>0</v>
      </c>
      <c r="F181" s="288">
        <v>6.194011E-2</v>
      </c>
      <c r="G181" s="288">
        <v>0</v>
      </c>
      <c r="H181" s="288">
        <v>0</v>
      </c>
      <c r="I181" s="288">
        <v>0</v>
      </c>
      <c r="J181" s="288">
        <v>6.194011E-2</v>
      </c>
    </row>
    <row r="182" spans="1:10" x14ac:dyDescent="0.25">
      <c r="A182" s="110" t="s">
        <v>127</v>
      </c>
      <c r="B182" s="288">
        <v>0.38769998999999999</v>
      </c>
      <c r="C182" s="288">
        <v>0</v>
      </c>
      <c r="D182" s="288">
        <v>0</v>
      </c>
      <c r="E182" s="288">
        <v>0</v>
      </c>
      <c r="F182" s="288">
        <v>3.3110710000000002E-2</v>
      </c>
      <c r="G182" s="288">
        <v>1.003535E-2</v>
      </c>
      <c r="H182" s="288">
        <v>0</v>
      </c>
      <c r="I182" s="288">
        <v>0</v>
      </c>
      <c r="J182" s="288">
        <v>0.31659103999999999</v>
      </c>
    </row>
    <row r="183" spans="1:10" x14ac:dyDescent="0.25">
      <c r="A183" s="110" t="s">
        <v>239</v>
      </c>
      <c r="B183" s="288">
        <v>0</v>
      </c>
      <c r="C183" s="288">
        <v>0</v>
      </c>
      <c r="D183" s="288">
        <v>0</v>
      </c>
      <c r="E183" s="288">
        <v>0</v>
      </c>
      <c r="F183" s="288">
        <v>3.15E-2</v>
      </c>
      <c r="G183" s="288">
        <v>0</v>
      </c>
      <c r="H183" s="288">
        <v>0</v>
      </c>
      <c r="I183" s="288">
        <v>0</v>
      </c>
      <c r="J183" s="288">
        <v>3.15E-2</v>
      </c>
    </row>
    <row r="184" spans="1:10" x14ac:dyDescent="0.25">
      <c r="A184" s="110" t="s">
        <v>79</v>
      </c>
      <c r="B184" s="288">
        <v>0</v>
      </c>
      <c r="C184" s="288">
        <v>0</v>
      </c>
      <c r="D184" s="288">
        <v>0</v>
      </c>
      <c r="E184" s="288">
        <v>0</v>
      </c>
      <c r="F184" s="288">
        <v>2.1613500000000001E-2</v>
      </c>
      <c r="G184" s="288">
        <v>0</v>
      </c>
      <c r="H184" s="288">
        <v>0</v>
      </c>
      <c r="I184" s="288">
        <v>0</v>
      </c>
      <c r="J184" s="288">
        <v>3.3892140000000001E-2</v>
      </c>
    </row>
    <row r="185" spans="1:10" x14ac:dyDescent="0.25">
      <c r="A185" s="110" t="s">
        <v>254</v>
      </c>
      <c r="B185" s="288">
        <v>6.8499999999999995E-4</v>
      </c>
      <c r="C185" s="288">
        <v>0</v>
      </c>
      <c r="D185" s="288">
        <v>0</v>
      </c>
      <c r="E185" s="288">
        <v>0</v>
      </c>
      <c r="F185" s="288">
        <v>3.2499999999999999E-3</v>
      </c>
      <c r="G185" s="288">
        <v>1.6376809999999999E-2</v>
      </c>
      <c r="H185" s="288">
        <v>0</v>
      </c>
      <c r="I185" s="288">
        <v>0</v>
      </c>
      <c r="J185" s="288">
        <v>1.0944000000000001E-2</v>
      </c>
    </row>
    <row r="186" spans="1:10" x14ac:dyDescent="0.25">
      <c r="A186" s="110" t="s">
        <v>67</v>
      </c>
      <c r="B186" s="288">
        <v>0.71978262999999998</v>
      </c>
      <c r="C186" s="288">
        <v>0</v>
      </c>
      <c r="D186" s="288">
        <v>0</v>
      </c>
      <c r="E186" s="288">
        <v>0</v>
      </c>
      <c r="F186" s="288">
        <v>2.5125E-3</v>
      </c>
      <c r="G186" s="288">
        <v>1.1374838600000001</v>
      </c>
      <c r="H186" s="288">
        <v>0</v>
      </c>
      <c r="I186" s="288">
        <v>0</v>
      </c>
      <c r="J186" s="288">
        <v>4.8155000000000003E-3</v>
      </c>
    </row>
    <row r="187" spans="1:10" x14ac:dyDescent="0.25">
      <c r="A187" s="110" t="s">
        <v>243</v>
      </c>
      <c r="B187" s="288">
        <v>0</v>
      </c>
      <c r="C187" s="288">
        <v>0</v>
      </c>
      <c r="D187" s="288">
        <v>0</v>
      </c>
      <c r="E187" s="288">
        <v>0</v>
      </c>
      <c r="F187" s="288">
        <v>2E-3</v>
      </c>
      <c r="G187" s="288">
        <v>2.2138000000000001E-2</v>
      </c>
      <c r="H187" s="288">
        <v>0</v>
      </c>
      <c r="I187" s="288">
        <v>0</v>
      </c>
      <c r="J187" s="288">
        <v>2E-3</v>
      </c>
    </row>
    <row r="188" spans="1:10" x14ac:dyDescent="0.25">
      <c r="A188" s="110" t="s">
        <v>82</v>
      </c>
      <c r="B188" s="288">
        <v>0</v>
      </c>
      <c r="C188" s="288">
        <v>0</v>
      </c>
      <c r="D188" s="288">
        <v>0</v>
      </c>
      <c r="E188" s="288">
        <v>0</v>
      </c>
      <c r="F188" s="288">
        <v>8.2003000000000002E-4</v>
      </c>
      <c r="G188" s="288">
        <v>0</v>
      </c>
      <c r="H188" s="288">
        <v>0</v>
      </c>
      <c r="I188" s="288">
        <v>0</v>
      </c>
      <c r="J188" s="288">
        <v>8.2003000000000002E-4</v>
      </c>
    </row>
    <row r="189" spans="1:10" x14ac:dyDescent="0.25">
      <c r="A189" s="110" t="s">
        <v>43</v>
      </c>
      <c r="B189" s="288">
        <v>0</v>
      </c>
      <c r="C189" s="288">
        <v>0</v>
      </c>
      <c r="D189" s="288">
        <v>0</v>
      </c>
      <c r="E189" s="288">
        <v>0</v>
      </c>
      <c r="F189" s="288">
        <v>5.0000000000000001E-4</v>
      </c>
      <c r="G189" s="288">
        <v>0</v>
      </c>
      <c r="H189" s="288">
        <v>0</v>
      </c>
      <c r="I189" s="288">
        <v>0</v>
      </c>
      <c r="J189" s="288">
        <v>5.0000000000000001E-4</v>
      </c>
    </row>
    <row r="190" spans="1:10" x14ac:dyDescent="0.25">
      <c r="A190" s="110" t="s">
        <v>137</v>
      </c>
      <c r="B190" s="288">
        <v>0</v>
      </c>
      <c r="C190" s="288">
        <v>0</v>
      </c>
      <c r="D190" s="288">
        <v>0</v>
      </c>
      <c r="E190" s="288">
        <v>0</v>
      </c>
      <c r="F190" s="288">
        <v>2.0000000000000001E-4</v>
      </c>
      <c r="G190" s="288">
        <v>0</v>
      </c>
      <c r="H190" s="288">
        <v>0</v>
      </c>
      <c r="I190" s="288">
        <v>0</v>
      </c>
      <c r="J190" s="288">
        <v>2.2000000000000001E-4</v>
      </c>
    </row>
    <row r="191" spans="1:10" x14ac:dyDescent="0.25">
      <c r="A191" s="110" t="s">
        <v>48</v>
      </c>
      <c r="B191" s="288">
        <v>0</v>
      </c>
      <c r="C191" s="288">
        <v>0</v>
      </c>
      <c r="D191" s="288">
        <v>0</v>
      </c>
      <c r="E191" s="288">
        <v>0</v>
      </c>
      <c r="F191" s="288">
        <v>1.2E-4</v>
      </c>
      <c r="G191" s="288">
        <v>0.18137</v>
      </c>
      <c r="H191" s="288">
        <v>0</v>
      </c>
      <c r="I191" s="288">
        <v>0</v>
      </c>
      <c r="J191" s="288">
        <v>1.3999999999999999E-4</v>
      </c>
    </row>
    <row r="192" spans="1:10" x14ac:dyDescent="0.25">
      <c r="A192" s="110" t="s">
        <v>30</v>
      </c>
      <c r="B192" s="288">
        <v>0</v>
      </c>
      <c r="C192" s="288">
        <v>0</v>
      </c>
      <c r="D192" s="288">
        <v>0</v>
      </c>
      <c r="E192" s="288">
        <v>0.17328793000000001</v>
      </c>
      <c r="F192" s="288">
        <v>1.7E-5</v>
      </c>
      <c r="G192" s="288">
        <v>0</v>
      </c>
      <c r="H192" s="288">
        <v>0</v>
      </c>
      <c r="I192" s="288">
        <v>0</v>
      </c>
      <c r="J192" s="288">
        <v>0.17336393</v>
      </c>
    </row>
    <row r="193" spans="1:10" x14ac:dyDescent="0.25">
      <c r="A193" s="110" t="s">
        <v>31</v>
      </c>
      <c r="B193" s="288">
        <v>0</v>
      </c>
      <c r="C193" s="288">
        <v>0</v>
      </c>
      <c r="D193" s="288">
        <v>0</v>
      </c>
      <c r="E193" s="288">
        <v>0</v>
      </c>
      <c r="F193" s="288">
        <v>1.4E-5</v>
      </c>
      <c r="G193" s="288">
        <v>3.3984000000000002E-3</v>
      </c>
      <c r="H193" s="288">
        <v>0</v>
      </c>
      <c r="I193" s="288">
        <v>0</v>
      </c>
      <c r="J193" s="288">
        <v>1.1310000000000001E-3</v>
      </c>
    </row>
    <row r="194" spans="1:10" x14ac:dyDescent="0.25">
      <c r="A194" s="110" t="s">
        <v>51</v>
      </c>
      <c r="B194" s="288">
        <v>0</v>
      </c>
      <c r="C194" s="288">
        <v>0</v>
      </c>
      <c r="D194" s="288">
        <v>0</v>
      </c>
      <c r="E194" s="288">
        <v>0</v>
      </c>
      <c r="F194" s="288">
        <v>3.7299999999999999E-6</v>
      </c>
      <c r="G194" s="288">
        <v>1.6582682</v>
      </c>
      <c r="H194" s="288">
        <v>0</v>
      </c>
      <c r="I194" s="288">
        <v>0</v>
      </c>
      <c r="J194" s="288">
        <v>0</v>
      </c>
    </row>
    <row r="195" spans="1:10" x14ac:dyDescent="0.25">
      <c r="A195" s="110" t="s">
        <v>260</v>
      </c>
      <c r="B195" s="288">
        <v>0</v>
      </c>
      <c r="C195" s="288">
        <v>0</v>
      </c>
      <c r="D195" s="288">
        <v>0</v>
      </c>
      <c r="E195" s="288">
        <v>0</v>
      </c>
      <c r="F195" s="288">
        <v>0</v>
      </c>
      <c r="G195" s="288">
        <v>1076.8965149999999</v>
      </c>
      <c r="H195" s="288">
        <v>0</v>
      </c>
      <c r="I195" s="288">
        <v>0</v>
      </c>
      <c r="J195" s="288">
        <v>0</v>
      </c>
    </row>
    <row r="196" spans="1:10" x14ac:dyDescent="0.25">
      <c r="A196" s="110" t="s">
        <v>72</v>
      </c>
      <c r="B196" s="288">
        <v>0.69058511999999994</v>
      </c>
      <c r="C196" s="288">
        <v>0</v>
      </c>
      <c r="D196" s="288">
        <v>0</v>
      </c>
      <c r="E196" s="288">
        <v>0</v>
      </c>
      <c r="F196" s="288">
        <v>0</v>
      </c>
      <c r="G196" s="288">
        <v>21.197627149999999</v>
      </c>
      <c r="H196" s="288">
        <v>0</v>
      </c>
      <c r="I196" s="288">
        <v>0</v>
      </c>
      <c r="J196" s="288">
        <v>0</v>
      </c>
    </row>
    <row r="197" spans="1:10" x14ac:dyDescent="0.25">
      <c r="A197" s="110" t="s">
        <v>49</v>
      </c>
      <c r="B197" s="288">
        <v>0</v>
      </c>
      <c r="C197" s="288">
        <v>0</v>
      </c>
      <c r="D197" s="288">
        <v>0</v>
      </c>
      <c r="E197" s="288">
        <v>0</v>
      </c>
      <c r="F197" s="288">
        <v>0</v>
      </c>
      <c r="G197" s="288">
        <v>2.492032</v>
      </c>
      <c r="H197" s="288">
        <v>0</v>
      </c>
      <c r="I197" s="288">
        <v>0</v>
      </c>
      <c r="J197" s="288">
        <v>0</v>
      </c>
    </row>
    <row r="198" spans="1:10" x14ac:dyDescent="0.25">
      <c r="A198" s="110" t="s">
        <v>8</v>
      </c>
      <c r="B198" s="288">
        <v>0</v>
      </c>
      <c r="C198" s="288">
        <v>0</v>
      </c>
      <c r="D198" s="288">
        <v>0</v>
      </c>
      <c r="E198" s="288">
        <v>0</v>
      </c>
      <c r="F198" s="288">
        <v>0</v>
      </c>
      <c r="G198" s="288">
        <v>1.7028000000000001</v>
      </c>
      <c r="H198" s="288">
        <v>0</v>
      </c>
      <c r="I198" s="288">
        <v>0</v>
      </c>
      <c r="J198" s="288">
        <v>0</v>
      </c>
    </row>
    <row r="199" spans="1:10" x14ac:dyDescent="0.25">
      <c r="A199" s="110" t="s">
        <v>4</v>
      </c>
      <c r="B199" s="288">
        <v>0</v>
      </c>
      <c r="C199" s="288">
        <v>0</v>
      </c>
      <c r="D199" s="288">
        <v>0</v>
      </c>
      <c r="E199" s="288">
        <v>0</v>
      </c>
      <c r="F199" s="288">
        <v>0</v>
      </c>
      <c r="G199" s="288">
        <v>1.09844421</v>
      </c>
      <c r="H199" s="288">
        <v>0</v>
      </c>
      <c r="I199" s="288">
        <v>0</v>
      </c>
      <c r="J199" s="288">
        <v>0</v>
      </c>
    </row>
    <row r="200" spans="1:10" x14ac:dyDescent="0.25">
      <c r="A200" s="110" t="s">
        <v>60</v>
      </c>
      <c r="B200" s="288">
        <v>0</v>
      </c>
      <c r="C200" s="288">
        <v>0</v>
      </c>
      <c r="D200" s="288">
        <v>0</v>
      </c>
      <c r="E200" s="288">
        <v>0</v>
      </c>
      <c r="F200" s="288">
        <v>0</v>
      </c>
      <c r="G200" s="288">
        <v>0.53151400000000004</v>
      </c>
      <c r="H200" s="288">
        <v>0</v>
      </c>
      <c r="I200" s="288">
        <v>0</v>
      </c>
      <c r="J200" s="288">
        <v>0</v>
      </c>
    </row>
    <row r="201" spans="1:10" x14ac:dyDescent="0.25">
      <c r="A201" s="110" t="s">
        <v>248</v>
      </c>
      <c r="B201" s="288">
        <v>0</v>
      </c>
      <c r="C201" s="288">
        <v>0</v>
      </c>
      <c r="D201" s="288">
        <v>0</v>
      </c>
      <c r="E201" s="288">
        <v>0</v>
      </c>
      <c r="F201" s="288">
        <v>0</v>
      </c>
      <c r="G201" s="288">
        <v>0.419269</v>
      </c>
      <c r="H201" s="288">
        <v>0</v>
      </c>
      <c r="I201" s="288">
        <v>0</v>
      </c>
      <c r="J201" s="288">
        <v>0</v>
      </c>
    </row>
    <row r="202" spans="1:10" x14ac:dyDescent="0.25">
      <c r="A202" s="110" t="s">
        <v>18</v>
      </c>
      <c r="B202" s="288">
        <v>0</v>
      </c>
      <c r="C202" s="288">
        <v>0</v>
      </c>
      <c r="D202" s="288">
        <v>0</v>
      </c>
      <c r="E202" s="288">
        <v>0</v>
      </c>
      <c r="F202" s="288">
        <v>0</v>
      </c>
      <c r="G202" s="288">
        <v>0.14821999999999999</v>
      </c>
      <c r="H202" s="288">
        <v>0</v>
      </c>
      <c r="I202" s="288">
        <v>0</v>
      </c>
      <c r="J202" s="288">
        <v>0</v>
      </c>
    </row>
    <row r="203" spans="1:10" x14ac:dyDescent="0.25">
      <c r="A203" s="110" t="s">
        <v>111</v>
      </c>
      <c r="B203" s="288">
        <v>0</v>
      </c>
      <c r="C203" s="288">
        <v>0</v>
      </c>
      <c r="D203" s="288">
        <v>0</v>
      </c>
      <c r="E203" s="288">
        <v>0</v>
      </c>
      <c r="F203" s="288">
        <v>0</v>
      </c>
      <c r="G203" s="288">
        <v>0.10532</v>
      </c>
      <c r="H203" s="288">
        <v>0</v>
      </c>
      <c r="I203" s="288">
        <v>0</v>
      </c>
      <c r="J203" s="288">
        <v>0</v>
      </c>
    </row>
    <row r="204" spans="1:10" x14ac:dyDescent="0.25">
      <c r="A204" s="110" t="s">
        <v>65</v>
      </c>
      <c r="B204" s="288">
        <v>0</v>
      </c>
      <c r="C204" s="288">
        <v>0</v>
      </c>
      <c r="D204" s="288">
        <v>0</v>
      </c>
      <c r="E204" s="288">
        <v>0</v>
      </c>
      <c r="F204" s="288">
        <v>0</v>
      </c>
      <c r="G204" s="288">
        <v>9.1511999999999996E-2</v>
      </c>
      <c r="H204" s="288">
        <v>0</v>
      </c>
      <c r="I204" s="288">
        <v>0</v>
      </c>
      <c r="J204" s="288">
        <v>0</v>
      </c>
    </row>
    <row r="205" spans="1:10" x14ac:dyDescent="0.25">
      <c r="A205" s="110" t="s">
        <v>139</v>
      </c>
      <c r="B205" s="288">
        <v>0</v>
      </c>
      <c r="C205" s="288">
        <v>0</v>
      </c>
      <c r="D205" s="288">
        <v>0</v>
      </c>
      <c r="E205" s="288">
        <v>0</v>
      </c>
      <c r="F205" s="288">
        <v>0</v>
      </c>
      <c r="G205" s="288">
        <v>3.4167999999999997E-2</v>
      </c>
      <c r="H205" s="288">
        <v>0</v>
      </c>
      <c r="I205" s="288">
        <v>0</v>
      </c>
      <c r="J205" s="288">
        <v>5.0000000000000004E-6</v>
      </c>
    </row>
    <row r="206" spans="1:10" x14ac:dyDescent="0.25">
      <c r="A206" s="110" t="s">
        <v>213</v>
      </c>
      <c r="B206" s="288">
        <v>0</v>
      </c>
      <c r="C206" s="288">
        <v>0</v>
      </c>
      <c r="D206" s="288">
        <v>0</v>
      </c>
      <c r="E206" s="288">
        <v>0</v>
      </c>
      <c r="F206" s="288">
        <v>0</v>
      </c>
      <c r="G206" s="288">
        <v>3.1552999999999998E-2</v>
      </c>
      <c r="H206" s="288">
        <v>0</v>
      </c>
      <c r="I206" s="288">
        <v>0</v>
      </c>
      <c r="J206" s="288">
        <v>0</v>
      </c>
    </row>
    <row r="207" spans="1:10" x14ac:dyDescent="0.25">
      <c r="A207" s="110" t="s">
        <v>247</v>
      </c>
      <c r="B207" s="288">
        <v>0</v>
      </c>
      <c r="C207" s="288">
        <v>0</v>
      </c>
      <c r="D207" s="288">
        <v>0</v>
      </c>
      <c r="E207" s="288">
        <v>0</v>
      </c>
      <c r="F207" s="288">
        <v>0</v>
      </c>
      <c r="G207" s="288">
        <v>8.7139000000000001E-3</v>
      </c>
      <c r="H207" s="288">
        <v>0</v>
      </c>
      <c r="I207" s="288">
        <v>0</v>
      </c>
      <c r="J207" s="288">
        <v>0</v>
      </c>
    </row>
    <row r="208" spans="1:10" x14ac:dyDescent="0.25">
      <c r="A208" s="110" t="s">
        <v>225</v>
      </c>
      <c r="B208" s="288">
        <v>0</v>
      </c>
      <c r="C208" s="288">
        <v>0</v>
      </c>
      <c r="D208" s="288">
        <v>0</v>
      </c>
      <c r="E208" s="288">
        <v>0</v>
      </c>
      <c r="F208" s="288">
        <v>0</v>
      </c>
      <c r="G208" s="288">
        <v>6.0000000000000001E-3</v>
      </c>
      <c r="H208" s="288">
        <v>0</v>
      </c>
      <c r="I208" s="288">
        <v>0</v>
      </c>
      <c r="J208" s="288">
        <v>0</v>
      </c>
    </row>
    <row r="209" spans="1:10" x14ac:dyDescent="0.25">
      <c r="A209" s="110" t="s">
        <v>110</v>
      </c>
      <c r="B209" s="288">
        <v>0</v>
      </c>
      <c r="C209" s="288">
        <v>0</v>
      </c>
      <c r="D209" s="288">
        <v>0</v>
      </c>
      <c r="E209" s="288">
        <v>0</v>
      </c>
      <c r="F209" s="288">
        <v>0</v>
      </c>
      <c r="G209" s="288">
        <v>4.5634999999999998E-3</v>
      </c>
      <c r="H209" s="288">
        <v>0</v>
      </c>
      <c r="I209" s="288">
        <v>0</v>
      </c>
      <c r="J209" s="288">
        <v>0</v>
      </c>
    </row>
    <row r="210" spans="1:10" x14ac:dyDescent="0.25">
      <c r="A210" s="110" t="s">
        <v>208</v>
      </c>
      <c r="B210" s="288">
        <v>0</v>
      </c>
      <c r="C210" s="288">
        <v>0</v>
      </c>
      <c r="D210" s="288">
        <v>0</v>
      </c>
      <c r="E210" s="288">
        <v>0</v>
      </c>
      <c r="F210" s="288">
        <v>0</v>
      </c>
      <c r="G210" s="288">
        <v>3.748E-3</v>
      </c>
      <c r="H210" s="288">
        <v>0</v>
      </c>
      <c r="I210" s="288">
        <v>0</v>
      </c>
      <c r="J210" s="288">
        <v>0</v>
      </c>
    </row>
    <row r="211" spans="1:10" x14ac:dyDescent="0.25">
      <c r="A211" s="110" t="s">
        <v>124</v>
      </c>
      <c r="B211" s="288">
        <v>0</v>
      </c>
      <c r="C211" s="288">
        <v>0</v>
      </c>
      <c r="D211" s="288">
        <v>0</v>
      </c>
      <c r="E211" s="288">
        <v>0</v>
      </c>
      <c r="F211" s="288">
        <v>0</v>
      </c>
      <c r="G211" s="288">
        <v>3.4889999999999999E-3</v>
      </c>
      <c r="H211" s="288">
        <v>0</v>
      </c>
      <c r="I211" s="288">
        <v>0</v>
      </c>
      <c r="J211" s="288">
        <v>0</v>
      </c>
    </row>
    <row r="212" spans="1:10" x14ac:dyDescent="0.25">
      <c r="A212" s="110" t="s">
        <v>63</v>
      </c>
      <c r="B212" s="288">
        <v>0</v>
      </c>
      <c r="C212" s="288">
        <v>0</v>
      </c>
      <c r="D212" s="288">
        <v>0</v>
      </c>
      <c r="E212" s="288">
        <v>0</v>
      </c>
      <c r="F212" s="288">
        <v>0</v>
      </c>
      <c r="G212" s="288">
        <v>2.418E-3</v>
      </c>
      <c r="H212" s="288">
        <v>0</v>
      </c>
      <c r="I212" s="288">
        <v>0</v>
      </c>
      <c r="J212" s="288">
        <v>0</v>
      </c>
    </row>
    <row r="213" spans="1:10" x14ac:dyDescent="0.25">
      <c r="A213" s="110" t="s">
        <v>190</v>
      </c>
      <c r="B213" s="288">
        <v>5.0000000000000001E-4</v>
      </c>
      <c r="C213" s="288">
        <v>0</v>
      </c>
      <c r="D213" s="288">
        <v>0</v>
      </c>
      <c r="E213" s="288">
        <v>0</v>
      </c>
      <c r="F213" s="288">
        <v>0</v>
      </c>
      <c r="G213" s="288">
        <v>2.2000000000000001E-3</v>
      </c>
      <c r="H213" s="288">
        <v>0</v>
      </c>
      <c r="I213" s="288">
        <v>0</v>
      </c>
      <c r="J213" s="288">
        <v>0</v>
      </c>
    </row>
    <row r="214" spans="1:10" x14ac:dyDescent="0.25">
      <c r="A214" s="110" t="s">
        <v>93</v>
      </c>
      <c r="B214" s="288">
        <v>0</v>
      </c>
      <c r="C214" s="288">
        <v>0</v>
      </c>
      <c r="D214" s="288">
        <v>0</v>
      </c>
      <c r="E214" s="288">
        <v>0</v>
      </c>
      <c r="F214" s="288">
        <v>0</v>
      </c>
      <c r="G214" s="288">
        <v>2.0000000000000001E-4</v>
      </c>
      <c r="H214" s="288">
        <v>0</v>
      </c>
      <c r="I214" s="288">
        <v>0</v>
      </c>
      <c r="J214" s="288">
        <v>0</v>
      </c>
    </row>
    <row r="215" spans="1:10" x14ac:dyDescent="0.25">
      <c r="A215" s="110" t="s">
        <v>163</v>
      </c>
      <c r="B215" s="288">
        <v>0</v>
      </c>
      <c r="C215" s="288">
        <v>0</v>
      </c>
      <c r="D215" s="288">
        <v>0</v>
      </c>
      <c r="E215" s="288">
        <v>0</v>
      </c>
      <c r="F215" s="288">
        <v>0</v>
      </c>
      <c r="G215" s="288">
        <v>3.0000000000000001E-5</v>
      </c>
      <c r="H215" s="288">
        <v>0</v>
      </c>
      <c r="I215" s="288">
        <v>0</v>
      </c>
      <c r="J215" s="288">
        <v>0</v>
      </c>
    </row>
    <row r="216" spans="1:10" x14ac:dyDescent="0.25">
      <c r="A216" s="110" t="s">
        <v>17</v>
      </c>
      <c r="B216" s="288">
        <v>0</v>
      </c>
      <c r="C216" s="288">
        <v>0</v>
      </c>
      <c r="D216" s="288">
        <v>0</v>
      </c>
      <c r="E216" s="288">
        <v>0</v>
      </c>
      <c r="F216" s="288">
        <v>0</v>
      </c>
      <c r="G216" s="288">
        <v>7.9999999999999996E-6</v>
      </c>
      <c r="H216" s="288">
        <v>0</v>
      </c>
      <c r="I216" s="288">
        <v>0</v>
      </c>
      <c r="J216" s="288">
        <v>0</v>
      </c>
    </row>
    <row r="217" spans="1:10" x14ac:dyDescent="0.25">
      <c r="A217" s="110" t="s">
        <v>83</v>
      </c>
      <c r="B217" s="288">
        <v>0</v>
      </c>
      <c r="C217" s="288">
        <v>0</v>
      </c>
      <c r="D217" s="288">
        <v>0</v>
      </c>
      <c r="E217" s="288">
        <v>0</v>
      </c>
      <c r="F217" s="288">
        <v>0</v>
      </c>
      <c r="G217" s="288">
        <v>0</v>
      </c>
      <c r="H217" s="288">
        <v>0</v>
      </c>
      <c r="I217" s="288">
        <v>0</v>
      </c>
      <c r="J217" s="288">
        <v>0.14734282999999998</v>
      </c>
    </row>
    <row r="218" spans="1:10" x14ac:dyDescent="0.25">
      <c r="A218" s="110" t="s">
        <v>131</v>
      </c>
      <c r="B218" s="288">
        <v>0</v>
      </c>
      <c r="C218" s="288">
        <v>0</v>
      </c>
      <c r="D218" s="288">
        <v>0</v>
      </c>
      <c r="E218" s="288">
        <v>2.3990400000000002E-2</v>
      </c>
      <c r="F218" s="288">
        <v>0</v>
      </c>
      <c r="G218" s="288">
        <v>0</v>
      </c>
      <c r="H218" s="288">
        <v>0</v>
      </c>
      <c r="I218" s="288">
        <v>0</v>
      </c>
      <c r="J218" s="288">
        <v>2.3990400000000002E-2</v>
      </c>
    </row>
    <row r="219" spans="1:10" x14ac:dyDescent="0.25">
      <c r="A219" s="110" t="s">
        <v>56</v>
      </c>
      <c r="B219" s="288">
        <v>0</v>
      </c>
      <c r="C219" s="288">
        <v>0</v>
      </c>
      <c r="D219" s="288">
        <v>0</v>
      </c>
      <c r="E219" s="288">
        <v>0</v>
      </c>
      <c r="F219" s="288">
        <v>0</v>
      </c>
      <c r="G219" s="288">
        <v>0</v>
      </c>
      <c r="H219" s="288">
        <v>0</v>
      </c>
      <c r="I219" s="288">
        <v>0</v>
      </c>
      <c r="J219" s="288">
        <v>5.0000000000000002E-5</v>
      </c>
    </row>
    <row r="220" spans="1:10" x14ac:dyDescent="0.25">
      <c r="A220" s="110" t="s">
        <v>24</v>
      </c>
      <c r="B220" s="288">
        <v>0</v>
      </c>
      <c r="C220" s="288">
        <v>0</v>
      </c>
      <c r="D220" s="288">
        <v>0</v>
      </c>
      <c r="E220" s="288">
        <v>0</v>
      </c>
      <c r="F220" s="288">
        <v>0</v>
      </c>
      <c r="G220" s="288">
        <v>0</v>
      </c>
      <c r="H220" s="288">
        <v>0</v>
      </c>
      <c r="I220" s="288">
        <v>0</v>
      </c>
      <c r="J220" s="288">
        <v>4.1E-5</v>
      </c>
    </row>
    <row r="221" spans="1:10" x14ac:dyDescent="0.25">
      <c r="A221" s="110" t="s">
        <v>42</v>
      </c>
      <c r="B221" s="288">
        <v>0</v>
      </c>
      <c r="C221" s="288">
        <v>0</v>
      </c>
      <c r="D221" s="288">
        <v>0</v>
      </c>
      <c r="E221" s="288">
        <v>0</v>
      </c>
      <c r="F221" s="288">
        <v>0</v>
      </c>
      <c r="G221" s="288">
        <v>0</v>
      </c>
      <c r="H221" s="288">
        <v>0</v>
      </c>
      <c r="I221" s="288">
        <v>0</v>
      </c>
      <c r="J221" s="288">
        <v>4.0000000000000003E-5</v>
      </c>
    </row>
    <row r="222" spans="1:10" x14ac:dyDescent="0.25">
      <c r="A222" s="110" t="s">
        <v>7</v>
      </c>
      <c r="B222" s="288">
        <v>0</v>
      </c>
      <c r="C222" s="288">
        <v>0</v>
      </c>
      <c r="D222" s="288">
        <v>0</v>
      </c>
      <c r="E222" s="288">
        <v>0</v>
      </c>
      <c r="F222" s="288">
        <v>0</v>
      </c>
      <c r="G222" s="288">
        <v>0</v>
      </c>
      <c r="H222" s="288">
        <v>0</v>
      </c>
      <c r="I222" s="288">
        <v>0</v>
      </c>
      <c r="J222" s="288">
        <v>0</v>
      </c>
    </row>
    <row r="223" spans="1:10" x14ac:dyDescent="0.25">
      <c r="A223" s="110" t="s">
        <v>13</v>
      </c>
      <c r="B223" s="288">
        <v>0</v>
      </c>
      <c r="C223" s="288">
        <v>0</v>
      </c>
      <c r="D223" s="288">
        <v>0</v>
      </c>
      <c r="E223" s="288">
        <v>0</v>
      </c>
      <c r="F223" s="288">
        <v>0</v>
      </c>
      <c r="G223" s="288">
        <v>0</v>
      </c>
      <c r="H223" s="288">
        <v>0</v>
      </c>
      <c r="I223" s="288">
        <v>0</v>
      </c>
      <c r="J223" s="288">
        <v>0</v>
      </c>
    </row>
    <row r="224" spans="1:10" x14ac:dyDescent="0.25">
      <c r="A224" s="110" t="s">
        <v>15</v>
      </c>
      <c r="B224" s="288">
        <v>0</v>
      </c>
      <c r="C224" s="288">
        <v>0</v>
      </c>
      <c r="D224" s="288">
        <v>0</v>
      </c>
      <c r="E224" s="288">
        <v>0</v>
      </c>
      <c r="F224" s="288">
        <v>0</v>
      </c>
      <c r="G224" s="288">
        <v>0</v>
      </c>
      <c r="H224" s="288">
        <v>0</v>
      </c>
      <c r="I224" s="288">
        <v>0</v>
      </c>
      <c r="J224" s="288">
        <v>0</v>
      </c>
    </row>
    <row r="225" spans="1:10" x14ac:dyDescent="0.25">
      <c r="A225" s="110" t="s">
        <v>29</v>
      </c>
      <c r="B225" s="288">
        <v>0</v>
      </c>
      <c r="C225" s="288">
        <v>0</v>
      </c>
      <c r="D225" s="288">
        <v>0</v>
      </c>
      <c r="E225" s="288">
        <v>0</v>
      </c>
      <c r="F225" s="288">
        <v>0</v>
      </c>
      <c r="G225" s="288">
        <v>0</v>
      </c>
      <c r="H225" s="288">
        <v>0</v>
      </c>
      <c r="I225" s="288">
        <v>0</v>
      </c>
      <c r="J225" s="288">
        <v>0</v>
      </c>
    </row>
    <row r="226" spans="1:10" x14ac:dyDescent="0.25">
      <c r="A226" s="110" t="s">
        <v>38</v>
      </c>
      <c r="B226" s="288">
        <v>0</v>
      </c>
      <c r="C226" s="288">
        <v>0</v>
      </c>
      <c r="D226" s="288">
        <v>0</v>
      </c>
      <c r="E226" s="288">
        <v>0</v>
      </c>
      <c r="F226" s="288">
        <v>0</v>
      </c>
      <c r="G226" s="288">
        <v>0</v>
      </c>
      <c r="H226" s="288">
        <v>0</v>
      </c>
      <c r="I226" s="288">
        <v>0</v>
      </c>
      <c r="J226" s="288">
        <v>0</v>
      </c>
    </row>
    <row r="227" spans="1:10" x14ac:dyDescent="0.25">
      <c r="A227" s="110" t="s">
        <v>41</v>
      </c>
      <c r="B227" s="288">
        <v>0</v>
      </c>
      <c r="C227" s="288">
        <v>0</v>
      </c>
      <c r="D227" s="288">
        <v>0</v>
      </c>
      <c r="E227" s="288">
        <v>0</v>
      </c>
      <c r="F227" s="288">
        <v>0</v>
      </c>
      <c r="G227" s="288">
        <v>0</v>
      </c>
      <c r="H227" s="288">
        <v>0</v>
      </c>
      <c r="I227" s="288">
        <v>0</v>
      </c>
      <c r="J227" s="288">
        <v>0</v>
      </c>
    </row>
    <row r="228" spans="1:10" x14ac:dyDescent="0.25">
      <c r="A228" s="110" t="s">
        <v>46</v>
      </c>
      <c r="B228" s="288">
        <v>0</v>
      </c>
      <c r="C228" s="288">
        <v>0</v>
      </c>
      <c r="D228" s="288">
        <v>0</v>
      </c>
      <c r="E228" s="288">
        <v>0</v>
      </c>
      <c r="F228" s="288">
        <v>0</v>
      </c>
      <c r="G228" s="288">
        <v>0</v>
      </c>
      <c r="H228" s="288">
        <v>0</v>
      </c>
      <c r="I228" s="288">
        <v>0</v>
      </c>
      <c r="J228" s="288">
        <v>0</v>
      </c>
    </row>
    <row r="229" spans="1:10" x14ac:dyDescent="0.25">
      <c r="A229" s="110" t="s">
        <v>52</v>
      </c>
      <c r="B229" s="288">
        <v>0</v>
      </c>
      <c r="C229" s="288">
        <v>0</v>
      </c>
      <c r="D229" s="288">
        <v>0</v>
      </c>
      <c r="E229" s="288">
        <v>0</v>
      </c>
      <c r="F229" s="288">
        <v>0</v>
      </c>
      <c r="G229" s="288">
        <v>0</v>
      </c>
      <c r="H229" s="288">
        <v>0</v>
      </c>
      <c r="I229" s="288">
        <v>0</v>
      </c>
      <c r="J229" s="288">
        <v>0</v>
      </c>
    </row>
    <row r="230" spans="1:10" x14ac:dyDescent="0.25">
      <c r="A230" s="110" t="s">
        <v>53</v>
      </c>
      <c r="B230" s="288">
        <v>0</v>
      </c>
      <c r="C230" s="288">
        <v>0</v>
      </c>
      <c r="D230" s="288">
        <v>0</v>
      </c>
      <c r="E230" s="288">
        <v>0</v>
      </c>
      <c r="F230" s="288">
        <v>0</v>
      </c>
      <c r="G230" s="288">
        <v>0</v>
      </c>
      <c r="H230" s="288">
        <v>0</v>
      </c>
      <c r="I230" s="288">
        <v>0</v>
      </c>
      <c r="J230" s="288">
        <v>0</v>
      </c>
    </row>
    <row r="231" spans="1:10" x14ac:dyDescent="0.25">
      <c r="A231" s="110" t="s">
        <v>54</v>
      </c>
      <c r="B231" s="288">
        <v>0</v>
      </c>
      <c r="C231" s="288">
        <v>0</v>
      </c>
      <c r="D231" s="288">
        <v>0</v>
      </c>
      <c r="E231" s="288">
        <v>0</v>
      </c>
      <c r="F231" s="288">
        <v>0</v>
      </c>
      <c r="G231" s="288">
        <v>0</v>
      </c>
      <c r="H231" s="288">
        <v>0</v>
      </c>
      <c r="I231" s="288">
        <v>0</v>
      </c>
      <c r="J231" s="288">
        <v>0</v>
      </c>
    </row>
    <row r="232" spans="1:10" x14ac:dyDescent="0.25">
      <c r="A232" s="110" t="s">
        <v>55</v>
      </c>
      <c r="B232" s="288">
        <v>0</v>
      </c>
      <c r="C232" s="288">
        <v>0</v>
      </c>
      <c r="D232" s="288">
        <v>0</v>
      </c>
      <c r="E232" s="288">
        <v>0</v>
      </c>
      <c r="F232" s="288">
        <v>0</v>
      </c>
      <c r="G232" s="288">
        <v>0</v>
      </c>
      <c r="H232" s="288">
        <v>0</v>
      </c>
      <c r="I232" s="288">
        <v>0</v>
      </c>
      <c r="J232" s="288">
        <v>0</v>
      </c>
    </row>
    <row r="233" spans="1:10" x14ac:dyDescent="0.25">
      <c r="A233" s="110" t="s">
        <v>57</v>
      </c>
      <c r="B233" s="288">
        <v>0</v>
      </c>
      <c r="C233" s="288">
        <v>0</v>
      </c>
      <c r="D233" s="288">
        <v>0</v>
      </c>
      <c r="E233" s="288">
        <v>0</v>
      </c>
      <c r="F233" s="288">
        <v>0</v>
      </c>
      <c r="G233" s="288">
        <v>0</v>
      </c>
      <c r="H233" s="288">
        <v>0</v>
      </c>
      <c r="I233" s="288">
        <v>0</v>
      </c>
      <c r="J233" s="288">
        <v>0</v>
      </c>
    </row>
    <row r="234" spans="1:10" x14ac:dyDescent="0.25">
      <c r="A234" s="110" t="s">
        <v>58</v>
      </c>
      <c r="B234" s="288">
        <v>0</v>
      </c>
      <c r="C234" s="288">
        <v>0</v>
      </c>
      <c r="D234" s="288">
        <v>0</v>
      </c>
      <c r="E234" s="288">
        <v>0</v>
      </c>
      <c r="F234" s="288">
        <v>0</v>
      </c>
      <c r="G234" s="288">
        <v>0</v>
      </c>
      <c r="H234" s="288">
        <v>0</v>
      </c>
      <c r="I234" s="288">
        <v>0</v>
      </c>
      <c r="J234" s="288">
        <v>0</v>
      </c>
    </row>
    <row r="235" spans="1:10" x14ac:dyDescent="0.25">
      <c r="A235" s="110" t="s">
        <v>68</v>
      </c>
      <c r="B235" s="288">
        <v>0</v>
      </c>
      <c r="C235" s="288">
        <v>0</v>
      </c>
      <c r="D235" s="288">
        <v>0</v>
      </c>
      <c r="E235" s="288">
        <v>0</v>
      </c>
      <c r="F235" s="288">
        <v>0</v>
      </c>
      <c r="G235" s="288">
        <v>0</v>
      </c>
      <c r="H235" s="288">
        <v>0</v>
      </c>
      <c r="I235" s="288">
        <v>0</v>
      </c>
      <c r="J235" s="288">
        <v>0</v>
      </c>
    </row>
    <row r="236" spans="1:10" x14ac:dyDescent="0.25">
      <c r="A236" s="110" t="s">
        <v>69</v>
      </c>
      <c r="B236" s="288">
        <v>0</v>
      </c>
      <c r="C236" s="288">
        <v>0</v>
      </c>
      <c r="D236" s="288">
        <v>0</v>
      </c>
      <c r="E236" s="288">
        <v>0</v>
      </c>
      <c r="F236" s="288">
        <v>0</v>
      </c>
      <c r="G236" s="288">
        <v>0</v>
      </c>
      <c r="H236" s="288">
        <v>0</v>
      </c>
      <c r="I236" s="288">
        <v>0</v>
      </c>
      <c r="J236" s="288">
        <v>0</v>
      </c>
    </row>
    <row r="237" spans="1:10" x14ac:dyDescent="0.25">
      <c r="A237" s="110" t="s">
        <v>70</v>
      </c>
      <c r="B237" s="288">
        <v>0</v>
      </c>
      <c r="C237" s="288">
        <v>0</v>
      </c>
      <c r="D237" s="288">
        <v>0</v>
      </c>
      <c r="E237" s="288">
        <v>0</v>
      </c>
      <c r="F237" s="288">
        <v>0</v>
      </c>
      <c r="G237" s="288">
        <v>0</v>
      </c>
      <c r="H237" s="288">
        <v>0</v>
      </c>
      <c r="I237" s="288">
        <v>0</v>
      </c>
      <c r="J237" s="288">
        <v>0</v>
      </c>
    </row>
    <row r="238" spans="1:10" x14ac:dyDescent="0.25">
      <c r="A238" s="110" t="s">
        <v>76</v>
      </c>
      <c r="B238" s="288">
        <v>0</v>
      </c>
      <c r="C238" s="288">
        <v>0</v>
      </c>
      <c r="D238" s="288">
        <v>0</v>
      </c>
      <c r="E238" s="288">
        <v>0</v>
      </c>
      <c r="F238" s="288">
        <v>0</v>
      </c>
      <c r="G238" s="288">
        <v>0</v>
      </c>
      <c r="H238" s="288">
        <v>0</v>
      </c>
      <c r="I238" s="288">
        <v>0</v>
      </c>
      <c r="J238" s="288">
        <v>0</v>
      </c>
    </row>
    <row r="239" spans="1:10" x14ac:dyDescent="0.25">
      <c r="A239" s="110" t="s">
        <v>78</v>
      </c>
      <c r="B239" s="288">
        <v>0</v>
      </c>
      <c r="C239" s="288">
        <v>0</v>
      </c>
      <c r="D239" s="288">
        <v>0</v>
      </c>
      <c r="E239" s="288">
        <v>0</v>
      </c>
      <c r="F239" s="288">
        <v>0</v>
      </c>
      <c r="G239" s="288">
        <v>0</v>
      </c>
      <c r="H239" s="288">
        <v>0</v>
      </c>
      <c r="I239" s="288">
        <v>0</v>
      </c>
      <c r="J239" s="288">
        <v>0</v>
      </c>
    </row>
    <row r="240" spans="1:10" x14ac:dyDescent="0.25">
      <c r="A240" s="110" t="s">
        <v>84</v>
      </c>
      <c r="B240" s="288">
        <v>0</v>
      </c>
      <c r="C240" s="288">
        <v>0</v>
      </c>
      <c r="D240" s="288">
        <v>0</v>
      </c>
      <c r="E240" s="288">
        <v>0</v>
      </c>
      <c r="F240" s="288">
        <v>0</v>
      </c>
      <c r="G240" s="288">
        <v>0</v>
      </c>
      <c r="H240" s="288">
        <v>0</v>
      </c>
      <c r="I240" s="288">
        <v>0</v>
      </c>
      <c r="J240" s="288">
        <v>0</v>
      </c>
    </row>
    <row r="241" spans="1:10" x14ac:dyDescent="0.25">
      <c r="A241" s="110" t="s">
        <v>85</v>
      </c>
      <c r="B241" s="288">
        <v>0</v>
      </c>
      <c r="C241" s="288">
        <v>0</v>
      </c>
      <c r="D241" s="288">
        <v>0</v>
      </c>
      <c r="E241" s="288">
        <v>0</v>
      </c>
      <c r="F241" s="288">
        <v>0</v>
      </c>
      <c r="G241" s="288">
        <v>0</v>
      </c>
      <c r="H241" s="288">
        <v>0</v>
      </c>
      <c r="I241" s="288">
        <v>0</v>
      </c>
      <c r="J241" s="288">
        <v>0</v>
      </c>
    </row>
    <row r="242" spans="1:10" x14ac:dyDescent="0.25">
      <c r="A242" s="110" t="s">
        <v>86</v>
      </c>
      <c r="B242" s="288">
        <v>0</v>
      </c>
      <c r="C242" s="288">
        <v>0</v>
      </c>
      <c r="D242" s="288">
        <v>0</v>
      </c>
      <c r="E242" s="288">
        <v>0</v>
      </c>
      <c r="F242" s="288">
        <v>0</v>
      </c>
      <c r="G242" s="288">
        <v>0</v>
      </c>
      <c r="H242" s="288">
        <v>0</v>
      </c>
      <c r="I242" s="288">
        <v>0</v>
      </c>
      <c r="J242" s="288">
        <v>0</v>
      </c>
    </row>
    <row r="243" spans="1:10" x14ac:dyDescent="0.25">
      <c r="A243" s="110" t="s">
        <v>100</v>
      </c>
      <c r="B243" s="288">
        <v>0</v>
      </c>
      <c r="C243" s="288">
        <v>0</v>
      </c>
      <c r="D243" s="288">
        <v>0</v>
      </c>
      <c r="E243" s="288">
        <v>0</v>
      </c>
      <c r="F243" s="288">
        <v>0</v>
      </c>
      <c r="G243" s="288">
        <v>0</v>
      </c>
      <c r="H243" s="288">
        <v>0</v>
      </c>
      <c r="I243" s="288">
        <v>0</v>
      </c>
      <c r="J243" s="288">
        <v>0</v>
      </c>
    </row>
    <row r="244" spans="1:10" x14ac:dyDescent="0.25">
      <c r="A244" s="110" t="s">
        <v>101</v>
      </c>
      <c r="B244" s="288">
        <v>0</v>
      </c>
      <c r="C244" s="288">
        <v>0</v>
      </c>
      <c r="D244" s="288">
        <v>0</v>
      </c>
      <c r="E244" s="288">
        <v>0</v>
      </c>
      <c r="F244" s="288">
        <v>0</v>
      </c>
      <c r="G244" s="288">
        <v>0</v>
      </c>
      <c r="H244" s="288">
        <v>0</v>
      </c>
      <c r="I244" s="288">
        <v>0</v>
      </c>
      <c r="J244" s="288">
        <v>0</v>
      </c>
    </row>
    <row r="245" spans="1:10" x14ac:dyDescent="0.25">
      <c r="A245" s="110" t="s">
        <v>112</v>
      </c>
      <c r="B245" s="288">
        <v>0</v>
      </c>
      <c r="C245" s="288">
        <v>0</v>
      </c>
      <c r="D245" s="288">
        <v>0</v>
      </c>
      <c r="E245" s="288">
        <v>0</v>
      </c>
      <c r="F245" s="288">
        <v>0</v>
      </c>
      <c r="G245" s="288">
        <v>0</v>
      </c>
      <c r="H245" s="288">
        <v>0</v>
      </c>
      <c r="I245" s="288">
        <v>0</v>
      </c>
      <c r="J245" s="288">
        <v>0</v>
      </c>
    </row>
    <row r="246" spans="1:10" x14ac:dyDescent="0.25">
      <c r="A246" s="110" t="s">
        <v>115</v>
      </c>
      <c r="B246" s="288">
        <v>0</v>
      </c>
      <c r="C246" s="288">
        <v>0</v>
      </c>
      <c r="D246" s="288">
        <v>0</v>
      </c>
      <c r="E246" s="288">
        <v>0</v>
      </c>
      <c r="F246" s="288">
        <v>0</v>
      </c>
      <c r="G246" s="288">
        <v>0</v>
      </c>
      <c r="H246" s="288">
        <v>0</v>
      </c>
      <c r="I246" s="288">
        <v>0</v>
      </c>
      <c r="J246" s="288">
        <v>0</v>
      </c>
    </row>
    <row r="247" spans="1:10" x14ac:dyDescent="0.25">
      <c r="A247" s="110" t="s">
        <v>118</v>
      </c>
      <c r="B247" s="288">
        <v>0</v>
      </c>
      <c r="C247" s="288">
        <v>0</v>
      </c>
      <c r="D247" s="288">
        <v>0</v>
      </c>
      <c r="E247" s="288">
        <v>0</v>
      </c>
      <c r="F247" s="288">
        <v>0</v>
      </c>
      <c r="G247" s="288">
        <v>0</v>
      </c>
      <c r="H247" s="288">
        <v>0</v>
      </c>
      <c r="I247" s="288">
        <v>0</v>
      </c>
      <c r="J247" s="288">
        <v>0</v>
      </c>
    </row>
    <row r="248" spans="1:10" x14ac:dyDescent="0.25">
      <c r="A248" s="110" t="s">
        <v>138</v>
      </c>
      <c r="B248" s="288">
        <v>0</v>
      </c>
      <c r="C248" s="288">
        <v>0</v>
      </c>
      <c r="D248" s="288">
        <v>0</v>
      </c>
      <c r="E248" s="288">
        <v>0</v>
      </c>
      <c r="F248" s="288">
        <v>0</v>
      </c>
      <c r="G248" s="288">
        <v>0</v>
      </c>
      <c r="H248" s="288">
        <v>0</v>
      </c>
      <c r="I248" s="288">
        <v>0</v>
      </c>
      <c r="J248" s="288">
        <v>0</v>
      </c>
    </row>
    <row r="249" spans="1:10" x14ac:dyDescent="0.25">
      <c r="A249" s="110" t="s">
        <v>156</v>
      </c>
      <c r="B249" s="288">
        <v>0</v>
      </c>
      <c r="C249" s="288">
        <v>0</v>
      </c>
      <c r="D249" s="288">
        <v>0</v>
      </c>
      <c r="E249" s="288">
        <v>0</v>
      </c>
      <c r="F249" s="288">
        <v>0</v>
      </c>
      <c r="G249" s="288">
        <v>0</v>
      </c>
      <c r="H249" s="288">
        <v>0</v>
      </c>
      <c r="I249" s="288">
        <v>0</v>
      </c>
      <c r="J249" s="288">
        <v>0</v>
      </c>
    </row>
    <row r="250" spans="1:10" x14ac:dyDescent="0.25">
      <c r="A250" s="110" t="s">
        <v>158</v>
      </c>
      <c r="B250" s="288">
        <v>0</v>
      </c>
      <c r="C250" s="288">
        <v>0</v>
      </c>
      <c r="D250" s="288">
        <v>0</v>
      </c>
      <c r="E250" s="288">
        <v>0</v>
      </c>
      <c r="F250" s="288">
        <v>0</v>
      </c>
      <c r="G250" s="288">
        <v>0</v>
      </c>
      <c r="H250" s="288">
        <v>0</v>
      </c>
      <c r="I250" s="288">
        <v>0</v>
      </c>
      <c r="J250" s="288">
        <v>0</v>
      </c>
    </row>
    <row r="251" spans="1:10" x14ac:dyDescent="0.25">
      <c r="A251" s="110" t="s">
        <v>161</v>
      </c>
      <c r="B251" s="288">
        <v>0</v>
      </c>
      <c r="C251" s="288">
        <v>0</v>
      </c>
      <c r="D251" s="288">
        <v>0</v>
      </c>
      <c r="E251" s="288">
        <v>0</v>
      </c>
      <c r="F251" s="288">
        <v>0</v>
      </c>
      <c r="G251" s="288">
        <v>0</v>
      </c>
      <c r="H251" s="288">
        <v>0</v>
      </c>
      <c r="I251" s="288">
        <v>0</v>
      </c>
      <c r="J251" s="288">
        <v>0</v>
      </c>
    </row>
    <row r="252" spans="1:10" x14ac:dyDescent="0.25">
      <c r="A252" s="110" t="s">
        <v>162</v>
      </c>
      <c r="B252" s="288">
        <v>0</v>
      </c>
      <c r="C252" s="288">
        <v>0</v>
      </c>
      <c r="D252" s="288">
        <v>0</v>
      </c>
      <c r="E252" s="288">
        <v>0</v>
      </c>
      <c r="F252" s="288">
        <v>0</v>
      </c>
      <c r="G252" s="288">
        <v>0</v>
      </c>
      <c r="H252" s="288">
        <v>0</v>
      </c>
      <c r="I252" s="288">
        <v>0</v>
      </c>
      <c r="J252" s="288">
        <v>0</v>
      </c>
    </row>
    <row r="253" spans="1:10" x14ac:dyDescent="0.25">
      <c r="A253" s="110" t="s">
        <v>164</v>
      </c>
      <c r="B253" s="288">
        <v>0</v>
      </c>
      <c r="C253" s="288">
        <v>0</v>
      </c>
      <c r="D253" s="288">
        <v>0</v>
      </c>
      <c r="E253" s="288">
        <v>0</v>
      </c>
      <c r="F253" s="288">
        <v>0</v>
      </c>
      <c r="G253" s="288">
        <v>0</v>
      </c>
      <c r="H253" s="288">
        <v>0</v>
      </c>
      <c r="I253" s="288">
        <v>0</v>
      </c>
      <c r="J253" s="288">
        <v>0</v>
      </c>
    </row>
    <row r="254" spans="1:10" x14ac:dyDescent="0.25">
      <c r="A254" s="110" t="s">
        <v>166</v>
      </c>
      <c r="B254" s="288">
        <v>0</v>
      </c>
      <c r="C254" s="288">
        <v>0</v>
      </c>
      <c r="D254" s="288">
        <v>0</v>
      </c>
      <c r="E254" s="288">
        <v>0</v>
      </c>
      <c r="F254" s="288">
        <v>0</v>
      </c>
      <c r="G254" s="288">
        <v>0</v>
      </c>
      <c r="H254" s="288">
        <v>0</v>
      </c>
      <c r="I254" s="288">
        <v>0</v>
      </c>
      <c r="J254" s="288">
        <v>0</v>
      </c>
    </row>
    <row r="255" spans="1:10" x14ac:dyDescent="0.25">
      <c r="A255" s="110" t="s">
        <v>176</v>
      </c>
      <c r="B255" s="288">
        <v>0</v>
      </c>
      <c r="C255" s="288">
        <v>0</v>
      </c>
      <c r="D255" s="288">
        <v>0</v>
      </c>
      <c r="E255" s="288">
        <v>0</v>
      </c>
      <c r="F255" s="288">
        <v>0</v>
      </c>
      <c r="G255" s="288">
        <v>0</v>
      </c>
      <c r="H255" s="288">
        <v>0</v>
      </c>
      <c r="I255" s="288">
        <v>0</v>
      </c>
      <c r="J255" s="288">
        <v>0</v>
      </c>
    </row>
    <row r="256" spans="1:10" x14ac:dyDescent="0.25">
      <c r="A256" s="110" t="s">
        <v>177</v>
      </c>
      <c r="B256" s="288">
        <v>0</v>
      </c>
      <c r="C256" s="288">
        <v>0</v>
      </c>
      <c r="D256" s="288">
        <v>0</v>
      </c>
      <c r="E256" s="288">
        <v>0</v>
      </c>
      <c r="F256" s="288">
        <v>0</v>
      </c>
      <c r="G256" s="288">
        <v>0</v>
      </c>
      <c r="H256" s="288">
        <v>0</v>
      </c>
      <c r="I256" s="288">
        <v>0</v>
      </c>
      <c r="J256" s="288">
        <v>0</v>
      </c>
    </row>
    <row r="257" spans="1:10" x14ac:dyDescent="0.25">
      <c r="A257" s="110" t="s">
        <v>186</v>
      </c>
      <c r="B257" s="288">
        <v>0</v>
      </c>
      <c r="C257" s="288">
        <v>0</v>
      </c>
      <c r="D257" s="288">
        <v>0</v>
      </c>
      <c r="E257" s="288">
        <v>0</v>
      </c>
      <c r="F257" s="288">
        <v>0</v>
      </c>
      <c r="G257" s="288">
        <v>0</v>
      </c>
      <c r="H257" s="288">
        <v>0</v>
      </c>
      <c r="I257" s="288">
        <v>0</v>
      </c>
      <c r="J257" s="288">
        <v>0</v>
      </c>
    </row>
    <row r="258" spans="1:10" x14ac:dyDescent="0.25">
      <c r="A258" s="110" t="s">
        <v>191</v>
      </c>
      <c r="B258" s="288">
        <v>0</v>
      </c>
      <c r="C258" s="288">
        <v>0</v>
      </c>
      <c r="D258" s="288">
        <v>0</v>
      </c>
      <c r="E258" s="288">
        <v>0</v>
      </c>
      <c r="F258" s="288">
        <v>0</v>
      </c>
      <c r="G258" s="288">
        <v>0</v>
      </c>
      <c r="H258" s="288">
        <v>0</v>
      </c>
      <c r="I258" s="288">
        <v>0</v>
      </c>
      <c r="J258" s="288">
        <v>0</v>
      </c>
    </row>
    <row r="259" spans="1:10" x14ac:dyDescent="0.25">
      <c r="A259" s="110" t="s">
        <v>192</v>
      </c>
      <c r="B259" s="288">
        <v>0</v>
      </c>
      <c r="C259" s="288">
        <v>0</v>
      </c>
      <c r="D259" s="288">
        <v>0</v>
      </c>
      <c r="E259" s="288">
        <v>0</v>
      </c>
      <c r="F259" s="288">
        <v>0</v>
      </c>
      <c r="G259" s="288">
        <v>0</v>
      </c>
      <c r="H259" s="288">
        <v>0</v>
      </c>
      <c r="I259" s="288">
        <v>0</v>
      </c>
      <c r="J259" s="288">
        <v>0</v>
      </c>
    </row>
    <row r="260" spans="1:10" x14ac:dyDescent="0.25">
      <c r="A260" s="110" t="s">
        <v>223</v>
      </c>
      <c r="B260" s="288">
        <v>0</v>
      </c>
      <c r="C260" s="288">
        <v>0</v>
      </c>
      <c r="D260" s="288">
        <v>0</v>
      </c>
      <c r="E260" s="288">
        <v>0</v>
      </c>
      <c r="F260" s="288">
        <v>0</v>
      </c>
      <c r="G260" s="288">
        <v>0</v>
      </c>
      <c r="H260" s="288">
        <v>0</v>
      </c>
      <c r="I260" s="288">
        <v>0</v>
      </c>
      <c r="J260" s="288">
        <v>0</v>
      </c>
    </row>
    <row r="261" spans="1:10" x14ac:dyDescent="0.25">
      <c r="A261" s="110" t="s">
        <v>244</v>
      </c>
      <c r="B261" s="288">
        <v>0</v>
      </c>
      <c r="C261" s="288">
        <v>0</v>
      </c>
      <c r="D261" s="288">
        <v>0</v>
      </c>
      <c r="E261" s="288">
        <v>0</v>
      </c>
      <c r="F261" s="288">
        <v>0</v>
      </c>
      <c r="G261" s="288">
        <v>0</v>
      </c>
      <c r="H261" s="288">
        <v>0</v>
      </c>
      <c r="I261" s="288">
        <v>0</v>
      </c>
      <c r="J261" s="288">
        <v>0</v>
      </c>
    </row>
    <row r="262" spans="1:10" x14ac:dyDescent="0.25">
      <c r="A262" s="110" t="s">
        <v>245</v>
      </c>
      <c r="B262" s="288">
        <v>0</v>
      </c>
      <c r="C262" s="288">
        <v>0</v>
      </c>
      <c r="D262" s="288">
        <v>0</v>
      </c>
      <c r="E262" s="288">
        <v>0</v>
      </c>
      <c r="F262" s="288">
        <v>0</v>
      </c>
      <c r="G262" s="288">
        <v>0</v>
      </c>
      <c r="H262" s="288">
        <v>0</v>
      </c>
      <c r="I262" s="288">
        <v>0</v>
      </c>
      <c r="J262" s="288">
        <v>0</v>
      </c>
    </row>
    <row r="263" spans="1:10" x14ac:dyDescent="0.25">
      <c r="A263" s="110" t="s">
        <v>257</v>
      </c>
      <c r="B263" s="288">
        <v>0</v>
      </c>
      <c r="C263" s="288">
        <v>0</v>
      </c>
      <c r="D263" s="288">
        <v>0</v>
      </c>
      <c r="E263" s="288">
        <v>0</v>
      </c>
      <c r="F263" s="288">
        <v>0</v>
      </c>
      <c r="G263" s="288">
        <v>0</v>
      </c>
      <c r="H263" s="288">
        <v>0</v>
      </c>
      <c r="I263" s="288">
        <v>0</v>
      </c>
      <c r="J263" s="288">
        <v>0</v>
      </c>
    </row>
    <row r="264" spans="1:10" x14ac:dyDescent="0.25">
      <c r="A264" s="110" t="s">
        <v>259</v>
      </c>
      <c r="B264" s="288">
        <v>0</v>
      </c>
      <c r="C264" s="288">
        <v>0</v>
      </c>
      <c r="D264" s="288">
        <v>0</v>
      </c>
      <c r="E264" s="288">
        <v>0</v>
      </c>
      <c r="F264" s="288">
        <v>0</v>
      </c>
      <c r="G264" s="288">
        <v>0</v>
      </c>
      <c r="H264" s="288">
        <v>0</v>
      </c>
      <c r="I264" s="288">
        <v>0</v>
      </c>
      <c r="J264" s="288">
        <v>0</v>
      </c>
    </row>
    <row r="265" spans="1:10" x14ac:dyDescent="0.25">
      <c r="A265" s="110" t="s">
        <v>261</v>
      </c>
      <c r="B265" s="288">
        <v>0</v>
      </c>
      <c r="C265" s="288">
        <v>0</v>
      </c>
      <c r="D265" s="288">
        <v>0</v>
      </c>
      <c r="E265" s="288">
        <v>0</v>
      </c>
      <c r="F265" s="288">
        <v>0</v>
      </c>
      <c r="G265" s="288">
        <v>0</v>
      </c>
      <c r="H265" s="288">
        <v>0</v>
      </c>
      <c r="I265" s="288">
        <v>0</v>
      </c>
      <c r="J265" s="288">
        <v>0</v>
      </c>
    </row>
    <row r="266" spans="1:10" x14ac:dyDescent="0.25">
      <c r="A266" s="111" t="s">
        <v>866</v>
      </c>
      <c r="B266" s="289">
        <v>0</v>
      </c>
      <c r="C266" s="289">
        <v>0</v>
      </c>
      <c r="D266" s="289">
        <v>0</v>
      </c>
      <c r="E266" s="289">
        <v>0</v>
      </c>
      <c r="F266" s="289">
        <v>0</v>
      </c>
      <c r="G266" s="289">
        <v>0</v>
      </c>
      <c r="H266" s="289">
        <v>0</v>
      </c>
      <c r="I266" s="289">
        <v>0</v>
      </c>
      <c r="J266" s="289">
        <v>0</v>
      </c>
    </row>
  </sheetData>
  <sortState xmlns:xlrd2="http://schemas.microsoft.com/office/spreadsheetml/2017/richdata2" ref="A3:I215">
    <sortCondition descending="1" ref="F3:F215"/>
  </sortState>
  <mergeCells count="1">
    <mergeCell ref="L1:M1"/>
  </mergeCells>
  <hyperlinks>
    <hyperlink ref="L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6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26.6328125" style="4" customWidth="1"/>
    <col min="2" max="3" width="12.453125" style="4" customWidth="1"/>
    <col min="4" max="4" width="13.1796875" style="4" customWidth="1"/>
    <col min="5" max="5" width="12.453125" style="4" customWidth="1"/>
    <col min="6" max="6" width="12.90625" style="4" customWidth="1"/>
    <col min="7" max="9" width="12.453125" style="4" customWidth="1"/>
    <col min="10" max="16384" width="9.1796875" style="4"/>
  </cols>
  <sheetData>
    <row r="1" spans="1:16" ht="13" x14ac:dyDescent="0.3">
      <c r="A1" s="50" t="s">
        <v>850</v>
      </c>
      <c r="K1" s="352" t="s">
        <v>313</v>
      </c>
      <c r="L1" s="352"/>
    </row>
    <row r="2" spans="1:16" ht="13" x14ac:dyDescent="0.3">
      <c r="A2" s="378" t="s">
        <v>320</v>
      </c>
      <c r="B2" s="380">
        <v>44958</v>
      </c>
      <c r="C2" s="380"/>
      <c r="D2" s="380">
        <v>45292</v>
      </c>
      <c r="E2" s="380"/>
      <c r="F2" s="380">
        <v>45323</v>
      </c>
      <c r="G2" s="380"/>
      <c r="H2" s="357" t="s">
        <v>293</v>
      </c>
      <c r="I2" s="357" t="s">
        <v>560</v>
      </c>
    </row>
    <row r="3" spans="1:16" ht="13" x14ac:dyDescent="0.3">
      <c r="A3" s="381"/>
      <c r="B3" s="27" t="s">
        <v>507</v>
      </c>
      <c r="C3" s="123" t="s">
        <v>295</v>
      </c>
      <c r="D3" s="27" t="s">
        <v>507</v>
      </c>
      <c r="E3" s="27" t="s">
        <v>295</v>
      </c>
      <c r="F3" s="27" t="s">
        <v>507</v>
      </c>
      <c r="G3" s="27" t="s">
        <v>295</v>
      </c>
      <c r="H3" s="350"/>
      <c r="I3" s="350"/>
    </row>
    <row r="4" spans="1:16" x14ac:dyDescent="0.25">
      <c r="A4" s="20" t="s">
        <v>318</v>
      </c>
      <c r="B4" s="284">
        <v>4001.4453754759998</v>
      </c>
      <c r="C4" s="22">
        <f>(B4/$B$13)*100</f>
        <v>46.811480761300892</v>
      </c>
      <c r="D4" s="284">
        <v>3589.8795791999996</v>
      </c>
      <c r="E4" s="22">
        <f>(D4/$D$13)*100</f>
        <v>26.104418115183243</v>
      </c>
      <c r="F4" s="284">
        <v>4312.5059734449997</v>
      </c>
      <c r="G4" s="22">
        <f>(F4/$F$13)*100</f>
        <v>42.983215124539022</v>
      </c>
      <c r="H4" s="22">
        <f>((F4/D4)-1)*100</f>
        <v>20.129544133790599</v>
      </c>
      <c r="I4" s="26">
        <f>((F4/B4)-1)*100</f>
        <v>7.7737059682339682</v>
      </c>
    </row>
    <row r="5" spans="1:16" x14ac:dyDescent="0.25">
      <c r="A5" s="21" t="s">
        <v>535</v>
      </c>
      <c r="B5" s="285">
        <v>1712.99043368</v>
      </c>
      <c r="C5" s="22">
        <f t="shared" ref="C5:C12" si="0">(B5/$B$13)*100</f>
        <v>20.039663473093121</v>
      </c>
      <c r="D5" s="285">
        <v>2595.6160120599998</v>
      </c>
      <c r="E5" s="22">
        <f t="shared" ref="E5:E12" si="1">(D5/$D$13)*100</f>
        <v>18.874461984147757</v>
      </c>
      <c r="F5" s="285">
        <v>2082.4639317599999</v>
      </c>
      <c r="G5" s="22">
        <f t="shared" ref="G5:G12" si="2">(F5/$F$13)*100</f>
        <v>20.756144042260537</v>
      </c>
      <c r="H5" s="22">
        <f>((F5/D5)-1)*100</f>
        <v>-19.769953564616007</v>
      </c>
      <c r="I5" s="26">
        <f t="shared" ref="I5:I12" si="3">((F5/B5)-1)*100</f>
        <v>21.568917771844397</v>
      </c>
    </row>
    <row r="6" spans="1:16" x14ac:dyDescent="0.25">
      <c r="A6" s="21" t="s">
        <v>317</v>
      </c>
      <c r="B6" s="285">
        <v>1867.7961776</v>
      </c>
      <c r="C6" s="22">
        <f t="shared" si="0"/>
        <v>21.850680598970516</v>
      </c>
      <c r="D6" s="285">
        <v>935.82583177999993</v>
      </c>
      <c r="E6" s="22">
        <f t="shared" si="1"/>
        <v>6.8050162287667249</v>
      </c>
      <c r="F6" s="285">
        <v>1238.97797382</v>
      </c>
      <c r="G6" s="22">
        <f t="shared" si="2"/>
        <v>12.349027945978271</v>
      </c>
      <c r="H6" s="22">
        <f t="shared" ref="H6:H12" si="4">((F6/D6)-1)*100</f>
        <v>32.394077161065901</v>
      </c>
      <c r="I6" s="26">
        <f t="shared" si="3"/>
        <v>-33.666318162616207</v>
      </c>
    </row>
    <row r="7" spans="1:16" x14ac:dyDescent="0.25">
      <c r="A7" s="21" t="s">
        <v>316</v>
      </c>
      <c r="B7" s="285">
        <v>918.57063828000003</v>
      </c>
      <c r="C7" s="22">
        <f t="shared" si="0"/>
        <v>10.746029928404305</v>
      </c>
      <c r="D7" s="285">
        <v>2491.87588413</v>
      </c>
      <c r="E7" s="22">
        <f t="shared" si="1"/>
        <v>18.12009805213787</v>
      </c>
      <c r="F7" s="285">
        <v>996.28634919000001</v>
      </c>
      <c r="G7" s="22">
        <f>(F7/$F$13)*100</f>
        <v>9.930094181102362</v>
      </c>
      <c r="H7" s="22">
        <f t="shared" si="4"/>
        <v>-60.018620689134437</v>
      </c>
      <c r="I7" s="26">
        <f t="shared" si="3"/>
        <v>8.4605045786702462</v>
      </c>
    </row>
    <row r="8" spans="1:16" x14ac:dyDescent="0.25">
      <c r="A8" s="21" t="s">
        <v>551</v>
      </c>
      <c r="B8" s="285">
        <v>110.08822109</v>
      </c>
      <c r="C8" s="22">
        <f t="shared" si="0"/>
        <v>1.2878827923490876</v>
      </c>
      <c r="D8" s="285">
        <v>739.93354970000007</v>
      </c>
      <c r="E8" s="22">
        <f t="shared" si="1"/>
        <v>5.3805522811227462</v>
      </c>
      <c r="F8" s="285">
        <v>659.35233374000006</v>
      </c>
      <c r="G8" s="22">
        <f t="shared" si="2"/>
        <v>6.5718362776836443</v>
      </c>
      <c r="H8" s="22">
        <f t="shared" si="4"/>
        <v>-10.89033143485263</v>
      </c>
      <c r="I8" s="26">
        <f t="shared" si="3"/>
        <v>498.93086400311819</v>
      </c>
      <c r="L8" s="9"/>
    </row>
    <row r="9" spans="1:16" x14ac:dyDescent="0.25">
      <c r="A9" s="21" t="s">
        <v>571</v>
      </c>
      <c r="B9" s="285">
        <v>95.744890980000008</v>
      </c>
      <c r="C9" s="22">
        <f t="shared" si="0"/>
        <v>1.1200852945718298</v>
      </c>
      <c r="D9" s="285">
        <v>727.30674538999995</v>
      </c>
      <c r="E9" s="22">
        <f t="shared" si="1"/>
        <v>5.2887343323880165</v>
      </c>
      <c r="F9" s="285">
        <v>644.55480850000004</v>
      </c>
      <c r="G9" s="22">
        <f t="shared" si="2"/>
        <v>6.4243477374663609</v>
      </c>
      <c r="H9" s="22">
        <f>((F9/D9)-1)*100</f>
        <v>-11.377859124024248</v>
      </c>
      <c r="I9" s="26">
        <f>((F9/B9)-1)*100</f>
        <v>573.20021141873769</v>
      </c>
    </row>
    <row r="10" spans="1:16" x14ac:dyDescent="0.25">
      <c r="A10" s="21" t="s">
        <v>315</v>
      </c>
      <c r="B10" s="285">
        <v>155.31121868</v>
      </c>
      <c r="C10" s="22">
        <f t="shared" si="0"/>
        <v>1.8169304946186242</v>
      </c>
      <c r="D10" s="285">
        <v>126.92192240999999</v>
      </c>
      <c r="E10" s="22">
        <f t="shared" si="1"/>
        <v>0.92293428163176261</v>
      </c>
      <c r="F10" s="285">
        <v>232.19894176</v>
      </c>
      <c r="G10" s="22">
        <f t="shared" si="2"/>
        <v>2.3143520558158079</v>
      </c>
      <c r="H10" s="22">
        <f t="shared" si="4"/>
        <v>82.946284889950078</v>
      </c>
      <c r="I10" s="26">
        <f t="shared" si="3"/>
        <v>49.505582232548107</v>
      </c>
    </row>
    <row r="11" spans="1:16" x14ac:dyDescent="0.25">
      <c r="A11" s="21" t="s">
        <v>529</v>
      </c>
      <c r="B11" s="285">
        <v>56.86930589</v>
      </c>
      <c r="C11" s="22">
        <f t="shared" si="0"/>
        <v>0.66529370484323813</v>
      </c>
      <c r="D11" s="285">
        <v>33.944278520000005</v>
      </c>
      <c r="E11" s="22">
        <f t="shared" si="1"/>
        <v>0.2468315773705643</v>
      </c>
      <c r="F11" s="285">
        <v>106.28670715000001</v>
      </c>
      <c r="G11" s="22">
        <f t="shared" si="2"/>
        <v>1.0593711467158378</v>
      </c>
      <c r="H11" s="22">
        <f t="shared" si="4"/>
        <v>213.12112610487736</v>
      </c>
      <c r="I11" s="26">
        <f t="shared" si="3"/>
        <v>86.896438222028067</v>
      </c>
      <c r="J11" s="9"/>
      <c r="K11" s="9"/>
      <c r="L11" s="9"/>
      <c r="M11" s="9"/>
      <c r="N11" s="9"/>
      <c r="O11" s="9"/>
      <c r="P11" s="9"/>
    </row>
    <row r="12" spans="1:16" x14ac:dyDescent="0.25">
      <c r="A12" s="21" t="s">
        <v>570</v>
      </c>
      <c r="B12" s="285">
        <v>0.62097309999999994</v>
      </c>
      <c r="C12" s="22">
        <f t="shared" si="0"/>
        <v>7.2645425830603644E-3</v>
      </c>
      <c r="D12" s="285">
        <v>1.13617447</v>
      </c>
      <c r="E12" s="22">
        <f t="shared" si="1"/>
        <v>8.2618853257707976E-3</v>
      </c>
      <c r="F12" s="285">
        <v>0.54175842000000007</v>
      </c>
      <c r="G12" s="22">
        <f t="shared" si="2"/>
        <v>5.3997649755805847E-3</v>
      </c>
      <c r="H12" s="22">
        <f t="shared" si="4"/>
        <v>-52.317321476163769</v>
      </c>
      <c r="I12" s="26">
        <f t="shared" si="3"/>
        <v>-12.756539695519798</v>
      </c>
      <c r="J12" s="9"/>
      <c r="K12" s="9"/>
      <c r="L12" s="9"/>
      <c r="M12" s="9"/>
      <c r="N12" s="9"/>
      <c r="O12" s="9"/>
      <c r="P12" s="9"/>
    </row>
    <row r="13" spans="1:16" s="12" customFormat="1" ht="13" x14ac:dyDescent="0.3">
      <c r="A13" s="24" t="s">
        <v>543</v>
      </c>
      <c r="B13" s="272">
        <v>8548</v>
      </c>
      <c r="C13" s="272">
        <f t="shared" ref="C13:G13" si="5">SUM(C4:C12)</f>
        <v>104.34531159073468</v>
      </c>
      <c r="D13" s="272">
        <v>13752</v>
      </c>
      <c r="E13" s="272">
        <f t="shared" si="5"/>
        <v>81.751308738074457</v>
      </c>
      <c r="F13" s="272">
        <v>10033</v>
      </c>
      <c r="G13" s="272">
        <f t="shared" si="5"/>
        <v>102.39378827653742</v>
      </c>
      <c r="H13" s="151">
        <f>((F13/D13)-1)*100</f>
        <v>-27.043339150668999</v>
      </c>
      <c r="I13" s="151">
        <f>((F13/B13)-1)*100</f>
        <v>17.372484791764165</v>
      </c>
    </row>
    <row r="14" spans="1:16" x14ac:dyDescent="0.25">
      <c r="J14" s="85"/>
    </row>
    <row r="15" spans="1:16" x14ac:dyDescent="0.25">
      <c r="A15" s="41"/>
      <c r="E15" s="41"/>
      <c r="F15" s="41"/>
      <c r="G15" s="44"/>
      <c r="H15" s="44"/>
      <c r="I15" s="44"/>
    </row>
    <row r="16" spans="1:16" ht="13" x14ac:dyDescent="0.3">
      <c r="D16" s="18"/>
      <c r="E16" s="18"/>
      <c r="F16" s="18"/>
      <c r="G16" s="54"/>
      <c r="H16" s="44"/>
      <c r="I16" s="44"/>
    </row>
    <row r="17" spans="1:9" x14ac:dyDescent="0.25">
      <c r="A17" s="41"/>
      <c r="B17" s="41"/>
      <c r="C17" s="41"/>
      <c r="D17" s="41"/>
      <c r="E17" s="41"/>
      <c r="F17" s="41"/>
      <c r="G17" s="44"/>
      <c r="H17" s="44"/>
      <c r="I17" s="44"/>
    </row>
    <row r="18" spans="1:9" x14ac:dyDescent="0.25">
      <c r="A18" s="41"/>
      <c r="B18" s="41"/>
      <c r="C18" s="41"/>
      <c r="D18" s="41"/>
      <c r="E18" s="41"/>
      <c r="F18" s="41"/>
      <c r="G18" s="44"/>
      <c r="H18" s="44"/>
      <c r="I18" s="44"/>
    </row>
    <row r="19" spans="1:9" x14ac:dyDescent="0.25">
      <c r="A19" s="41"/>
      <c r="B19" s="41"/>
      <c r="C19" s="41"/>
      <c r="D19" s="41"/>
      <c r="E19" s="41"/>
      <c r="F19" s="41"/>
      <c r="G19" s="44"/>
      <c r="H19" s="44"/>
      <c r="I19" s="44"/>
    </row>
    <row r="20" spans="1:9" x14ac:dyDescent="0.25">
      <c r="A20" s="41"/>
      <c r="B20" s="41"/>
      <c r="C20" s="41"/>
      <c r="D20" s="41"/>
      <c r="E20" s="41"/>
      <c r="F20" s="41"/>
      <c r="G20" s="44"/>
      <c r="H20" s="44"/>
      <c r="I20" s="44"/>
    </row>
    <row r="21" spans="1:9" x14ac:dyDescent="0.25">
      <c r="A21" s="41"/>
      <c r="B21" s="41"/>
      <c r="C21" s="41"/>
      <c r="D21" s="41"/>
      <c r="E21" s="38"/>
      <c r="F21" s="38"/>
      <c r="G21" s="38"/>
      <c r="H21" s="44"/>
      <c r="I21" s="44"/>
    </row>
    <row r="22" spans="1:9" x14ac:dyDescent="0.25">
      <c r="A22" s="41"/>
      <c r="B22" s="41"/>
      <c r="C22" s="41"/>
      <c r="D22" s="41"/>
      <c r="E22" s="41"/>
      <c r="F22" s="41"/>
      <c r="G22" s="44"/>
      <c r="H22" s="44"/>
      <c r="I22" s="44"/>
    </row>
    <row r="23" spans="1:9" x14ac:dyDescent="0.25">
      <c r="A23" s="41"/>
      <c r="B23" s="41"/>
      <c r="C23" s="41"/>
      <c r="D23" s="41"/>
      <c r="E23" s="41"/>
      <c r="F23" s="41"/>
      <c r="G23" s="44"/>
      <c r="H23" s="44"/>
      <c r="I23" s="44"/>
    </row>
    <row r="24" spans="1:9" x14ac:dyDescent="0.25">
      <c r="A24" s="41"/>
      <c r="B24" s="41"/>
      <c r="C24" s="41"/>
      <c r="D24" s="41"/>
      <c r="E24" s="41"/>
      <c r="F24" s="41"/>
      <c r="G24" s="41"/>
      <c r="H24" s="41"/>
      <c r="I24" s="41"/>
    </row>
    <row r="25" spans="1:9" x14ac:dyDescent="0.25">
      <c r="A25" s="41"/>
      <c r="B25" s="41"/>
      <c r="C25" s="41"/>
      <c r="D25" s="41"/>
      <c r="E25" s="41"/>
      <c r="F25" s="41"/>
      <c r="G25" s="41"/>
      <c r="H25" s="41"/>
      <c r="I25" s="41"/>
    </row>
    <row r="26" spans="1:9" x14ac:dyDescent="0.25">
      <c r="A26" s="41"/>
      <c r="B26" s="41"/>
      <c r="C26" s="41"/>
      <c r="D26" s="41"/>
      <c r="E26" s="41"/>
      <c r="F26" s="41"/>
      <c r="G26" s="41"/>
      <c r="H26" s="41"/>
      <c r="I26" s="41"/>
    </row>
    <row r="27" spans="1:9" x14ac:dyDescent="0.25">
      <c r="A27" s="41"/>
      <c r="B27" s="41"/>
      <c r="C27" s="41"/>
      <c r="D27" s="41"/>
      <c r="E27" s="41"/>
      <c r="F27" s="41"/>
      <c r="G27" s="41"/>
      <c r="H27" s="41"/>
      <c r="I27" s="41"/>
    </row>
    <row r="28" spans="1:9" x14ac:dyDescent="0.25">
      <c r="A28" s="41"/>
      <c r="B28" s="41"/>
      <c r="C28" s="41"/>
      <c r="D28" s="41"/>
      <c r="E28" s="41"/>
      <c r="F28" s="41"/>
      <c r="G28" s="41"/>
      <c r="H28" s="41"/>
      <c r="I28" s="41"/>
    </row>
    <row r="29" spans="1:9" x14ac:dyDescent="0.25">
      <c r="A29" s="41"/>
      <c r="B29" s="41"/>
      <c r="C29" s="41"/>
      <c r="D29" s="41"/>
      <c r="E29" s="41"/>
      <c r="F29" s="41"/>
      <c r="G29" s="41"/>
      <c r="H29" s="41"/>
      <c r="I29" s="41"/>
    </row>
    <row r="30" spans="1:9" x14ac:dyDescent="0.25">
      <c r="A30" s="41"/>
      <c r="B30" s="41"/>
      <c r="C30" s="41"/>
      <c r="D30" s="41"/>
      <c r="E30" s="41"/>
      <c r="F30" s="41"/>
      <c r="G30" s="41"/>
      <c r="H30" s="41"/>
      <c r="I30" s="41"/>
    </row>
    <row r="31" spans="1:9" x14ac:dyDescent="0.25">
      <c r="A31" s="41"/>
      <c r="B31" s="41"/>
      <c r="C31" s="41"/>
      <c r="D31" s="41"/>
      <c r="E31" s="41"/>
      <c r="F31" s="41"/>
      <c r="G31" s="41"/>
      <c r="H31" s="41"/>
      <c r="I31" s="41"/>
    </row>
    <row r="32" spans="1:9" x14ac:dyDescent="0.25">
      <c r="A32" s="41"/>
      <c r="B32" s="41"/>
      <c r="C32" s="41"/>
      <c r="D32" s="41"/>
      <c r="E32" s="41"/>
      <c r="F32" s="41"/>
      <c r="G32" s="41"/>
      <c r="H32" s="41"/>
      <c r="I32" s="41"/>
    </row>
    <row r="33" spans="1:9" x14ac:dyDescent="0.25">
      <c r="A33" s="41"/>
      <c r="B33" s="41"/>
      <c r="C33" s="41"/>
      <c r="D33" s="41"/>
      <c r="E33" s="41"/>
      <c r="F33" s="41"/>
      <c r="G33" s="41"/>
      <c r="H33" s="41"/>
      <c r="I33" s="41"/>
    </row>
    <row r="34" spans="1:9" x14ac:dyDescent="0.25">
      <c r="A34" s="41"/>
      <c r="B34" s="41"/>
      <c r="C34" s="41"/>
      <c r="D34" s="41"/>
      <c r="E34" s="41"/>
      <c r="F34" s="41"/>
      <c r="G34" s="41"/>
      <c r="H34" s="41"/>
      <c r="I34" s="41"/>
    </row>
    <row r="35" spans="1:9" x14ac:dyDescent="0.25">
      <c r="A35" s="41"/>
      <c r="B35" s="41"/>
      <c r="C35" s="41"/>
      <c r="D35" s="41"/>
      <c r="E35" s="41"/>
      <c r="F35" s="41"/>
      <c r="G35" s="41"/>
      <c r="H35" s="41"/>
      <c r="I35" s="41"/>
    </row>
    <row r="36" spans="1:9" x14ac:dyDescent="0.25">
      <c r="A36" s="41"/>
      <c r="B36" s="41"/>
      <c r="C36" s="41"/>
      <c r="D36" s="41"/>
      <c r="E36" s="41"/>
      <c r="F36" s="41"/>
      <c r="G36" s="41"/>
      <c r="H36" s="41"/>
      <c r="I36" s="41"/>
    </row>
    <row r="37" spans="1:9" x14ac:dyDescent="0.25">
      <c r="A37" s="41"/>
      <c r="B37" s="41"/>
      <c r="C37" s="41"/>
      <c r="D37" s="41"/>
      <c r="E37" s="41"/>
      <c r="F37" s="41"/>
      <c r="G37" s="41"/>
      <c r="H37" s="41"/>
      <c r="I37" s="41"/>
    </row>
    <row r="38" spans="1:9" x14ac:dyDescent="0.25">
      <c r="A38" s="41"/>
      <c r="B38" s="41"/>
      <c r="C38" s="41"/>
      <c r="D38" s="41"/>
      <c r="E38" s="41"/>
      <c r="F38" s="41"/>
      <c r="G38" s="41"/>
      <c r="H38" s="41"/>
      <c r="I38" s="41"/>
    </row>
    <row r="39" spans="1:9" x14ac:dyDescent="0.25">
      <c r="A39" s="41"/>
      <c r="B39" s="41"/>
      <c r="C39" s="41"/>
      <c r="D39" s="41"/>
      <c r="E39" s="41"/>
      <c r="F39" s="41"/>
      <c r="G39" s="41"/>
      <c r="H39" s="41"/>
      <c r="I39" s="41"/>
    </row>
    <row r="40" spans="1:9" x14ac:dyDescent="0.25">
      <c r="A40" s="41"/>
      <c r="B40" s="41"/>
      <c r="C40" s="41"/>
      <c r="D40" s="41"/>
      <c r="E40" s="41"/>
      <c r="F40" s="41"/>
      <c r="G40" s="41"/>
      <c r="H40" s="41"/>
      <c r="I40" s="41"/>
    </row>
    <row r="41" spans="1:9" x14ac:dyDescent="0.25">
      <c r="A41" s="41"/>
      <c r="B41" s="41"/>
      <c r="C41" s="41"/>
      <c r="D41" s="41"/>
      <c r="E41" s="41"/>
      <c r="F41" s="41"/>
      <c r="G41" s="41"/>
      <c r="H41" s="41"/>
      <c r="I41" s="41"/>
    </row>
    <row r="42" spans="1:9" x14ac:dyDescent="0.25">
      <c r="A42" s="41"/>
      <c r="B42" s="41"/>
      <c r="C42" s="41"/>
      <c r="D42" s="41"/>
      <c r="E42" s="41"/>
      <c r="F42" s="41"/>
      <c r="G42" s="41"/>
      <c r="H42" s="41"/>
      <c r="I42" s="41"/>
    </row>
    <row r="46" spans="1:9" s="12" customFormat="1" ht="13" x14ac:dyDescent="0.3"/>
  </sheetData>
  <sortState xmlns:xlrd2="http://schemas.microsoft.com/office/spreadsheetml/2017/richdata2" ref="A5:I13">
    <sortCondition descending="1" ref="G5:G13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266"/>
  <sheetViews>
    <sheetView zoomScaleNormal="100" workbookViewId="0">
      <selection activeCell="I1" sqref="I1"/>
    </sheetView>
  </sheetViews>
  <sheetFormatPr defaultColWidth="6.6328125" defaultRowHeight="12.5" x14ac:dyDescent="0.25"/>
  <cols>
    <col min="1" max="1" width="50.08984375" style="4" customWidth="1"/>
    <col min="2" max="2" width="18.453125" style="60" bestFit="1" customWidth="1"/>
    <col min="3" max="3" width="8.81640625" style="60" bestFit="1" customWidth="1"/>
    <col min="4" max="4" width="19.453125" style="60" bestFit="1" customWidth="1"/>
    <col min="5" max="5" width="7.90625" style="60" customWidth="1"/>
    <col min="6" max="6" width="15.6328125" style="60" bestFit="1" customWidth="1"/>
    <col min="7" max="7" width="11.54296875" style="60" bestFit="1" customWidth="1"/>
    <col min="8" max="8" width="11.26953125" style="60" bestFit="1" customWidth="1"/>
    <col min="9" max="9" width="16.36328125" style="60" bestFit="1" customWidth="1"/>
    <col min="10" max="10" width="8.6328125" style="4" bestFit="1" customWidth="1"/>
    <col min="11" max="11" width="7.81640625" style="4" customWidth="1"/>
    <col min="12" max="16384" width="6.6328125" style="4"/>
  </cols>
  <sheetData>
    <row r="1" spans="1:13" ht="13" x14ac:dyDescent="0.3">
      <c r="A1" s="50" t="s">
        <v>851</v>
      </c>
      <c r="B1" s="124"/>
      <c r="C1" s="124"/>
      <c r="D1" s="124"/>
      <c r="E1" s="124"/>
      <c r="F1" s="124"/>
      <c r="G1" s="124"/>
      <c r="H1" s="124"/>
      <c r="I1" s="124"/>
      <c r="L1" s="352" t="s">
        <v>313</v>
      </c>
      <c r="M1" s="352"/>
    </row>
    <row r="2" spans="1:13" ht="13" x14ac:dyDescent="0.3">
      <c r="A2" s="169" t="s">
        <v>319</v>
      </c>
      <c r="B2" s="169" t="s">
        <v>317</v>
      </c>
      <c r="C2" s="169" t="s">
        <v>551</v>
      </c>
      <c r="D2" s="169" t="s">
        <v>570</v>
      </c>
      <c r="E2" s="169" t="s">
        <v>315</v>
      </c>
      <c r="F2" s="169" t="s">
        <v>316</v>
      </c>
      <c r="G2" s="169" t="s">
        <v>318</v>
      </c>
      <c r="H2" s="169" t="s">
        <v>571</v>
      </c>
      <c r="I2" s="169" t="s">
        <v>529</v>
      </c>
      <c r="J2" s="169" t="s">
        <v>535</v>
      </c>
    </row>
    <row r="3" spans="1:13" x14ac:dyDescent="0.25">
      <c r="A3" s="110" t="s">
        <v>68</v>
      </c>
      <c r="B3" s="290">
        <v>0</v>
      </c>
      <c r="C3" s="290">
        <v>315.74259682999997</v>
      </c>
      <c r="D3" s="290">
        <v>0</v>
      </c>
      <c r="E3" s="290">
        <v>0</v>
      </c>
      <c r="F3" s="290">
        <v>0</v>
      </c>
      <c r="G3" s="290">
        <v>0</v>
      </c>
      <c r="H3" s="290">
        <v>315.74259682999997</v>
      </c>
      <c r="I3" s="290">
        <v>0</v>
      </c>
      <c r="J3" s="290">
        <v>0</v>
      </c>
    </row>
    <row r="4" spans="1:13" x14ac:dyDescent="0.25">
      <c r="A4" s="110" t="s">
        <v>97</v>
      </c>
      <c r="B4" s="290">
        <v>25.36171968</v>
      </c>
      <c r="C4" s="290">
        <v>201.5175634</v>
      </c>
      <c r="D4" s="290">
        <v>0</v>
      </c>
      <c r="E4" s="290">
        <v>0</v>
      </c>
      <c r="F4" s="290">
        <v>3.8309300000000004E-2</v>
      </c>
      <c r="G4" s="290">
        <v>19.538206410000001</v>
      </c>
      <c r="H4" s="290">
        <v>201.5175634</v>
      </c>
      <c r="I4" s="290">
        <v>0</v>
      </c>
      <c r="J4" s="290">
        <v>0.12224333</v>
      </c>
    </row>
    <row r="5" spans="1:13" x14ac:dyDescent="0.25">
      <c r="A5" s="110" t="s">
        <v>33</v>
      </c>
      <c r="B5" s="290">
        <v>1.282733E-2</v>
      </c>
      <c r="C5" s="290">
        <v>28.57215691</v>
      </c>
      <c r="D5" s="290">
        <v>0</v>
      </c>
      <c r="E5" s="290">
        <v>5.1615210000000002E-2</v>
      </c>
      <c r="F5" s="290">
        <v>4.5425535400000001</v>
      </c>
      <c r="G5" s="290">
        <v>74.968241860000006</v>
      </c>
      <c r="H5" s="290">
        <v>28.885924379999999</v>
      </c>
      <c r="I5" s="290">
        <v>0</v>
      </c>
      <c r="J5" s="290">
        <v>5.8077488399999995</v>
      </c>
    </row>
    <row r="6" spans="1:13" x14ac:dyDescent="0.25">
      <c r="A6" s="110" t="s">
        <v>106</v>
      </c>
      <c r="B6" s="290">
        <v>4.174489E-2</v>
      </c>
      <c r="C6" s="290">
        <v>20.7729018</v>
      </c>
      <c r="D6" s="290">
        <v>0</v>
      </c>
      <c r="E6" s="290">
        <v>0</v>
      </c>
      <c r="F6" s="290">
        <v>9.0632199999999996E-2</v>
      </c>
      <c r="G6" s="290">
        <v>23.04883667</v>
      </c>
      <c r="H6" s="290">
        <v>0</v>
      </c>
      <c r="I6" s="290">
        <v>0</v>
      </c>
      <c r="J6" s="290">
        <v>9.5989229999999995E-2</v>
      </c>
    </row>
    <row r="7" spans="1:13" x14ac:dyDescent="0.25">
      <c r="A7" s="110" t="s">
        <v>212</v>
      </c>
      <c r="B7" s="290">
        <v>9.9466330700000007</v>
      </c>
      <c r="C7" s="290">
        <v>16.081545970000001</v>
      </c>
      <c r="D7" s="290">
        <v>0</v>
      </c>
      <c r="E7" s="290">
        <v>14.148232720000001</v>
      </c>
      <c r="F7" s="290">
        <v>0.97869024000000004</v>
      </c>
      <c r="G7" s="290">
        <v>35.345324549999994</v>
      </c>
      <c r="H7" s="290">
        <v>16.07554545</v>
      </c>
      <c r="I7" s="290">
        <v>1.097587E-2</v>
      </c>
      <c r="J7" s="290">
        <v>17.833201489999997</v>
      </c>
    </row>
    <row r="8" spans="1:13" x14ac:dyDescent="0.25">
      <c r="A8" s="110" t="s">
        <v>123</v>
      </c>
      <c r="B8" s="290">
        <v>6.6852052799999999</v>
      </c>
      <c r="C8" s="290">
        <v>13.7109924</v>
      </c>
      <c r="D8" s="290">
        <v>0</v>
      </c>
      <c r="E8" s="290">
        <v>0.29654022999999996</v>
      </c>
      <c r="F8" s="290">
        <v>20.01901904</v>
      </c>
      <c r="G8" s="290">
        <v>42.549165850000001</v>
      </c>
      <c r="H8" s="290">
        <v>3.7485000000000003E-4</v>
      </c>
      <c r="I8" s="290">
        <v>0</v>
      </c>
      <c r="J8" s="290">
        <v>37.494725189999997</v>
      </c>
    </row>
    <row r="9" spans="1:13" x14ac:dyDescent="0.25">
      <c r="A9" s="110" t="s">
        <v>175</v>
      </c>
      <c r="B9" s="290">
        <v>17.65654013</v>
      </c>
      <c r="C9" s="290">
        <v>10.61710379</v>
      </c>
      <c r="D9" s="290">
        <v>0</v>
      </c>
      <c r="E9" s="290">
        <v>1.5434101100000002</v>
      </c>
      <c r="F9" s="290">
        <v>11.626467679999999</v>
      </c>
      <c r="G9" s="290">
        <v>65.94084097999999</v>
      </c>
      <c r="H9" s="290">
        <v>10.588309369999999</v>
      </c>
      <c r="I9" s="290">
        <v>1.5811430000000001E-2</v>
      </c>
      <c r="J9" s="290">
        <v>20.480309350000002</v>
      </c>
    </row>
    <row r="10" spans="1:13" x14ac:dyDescent="0.25">
      <c r="A10" s="110" t="s">
        <v>105</v>
      </c>
      <c r="B10" s="290">
        <v>57.869305490000002</v>
      </c>
      <c r="C10" s="290">
        <v>8.1887271100000003</v>
      </c>
      <c r="D10" s="290">
        <v>0</v>
      </c>
      <c r="E10" s="290">
        <v>3.7067324900000003</v>
      </c>
      <c r="F10" s="290">
        <v>28.871971890000001</v>
      </c>
      <c r="G10" s="290">
        <v>77.213803799999994</v>
      </c>
      <c r="H10" s="290">
        <v>8.1887271100000003</v>
      </c>
      <c r="I10" s="290">
        <v>4.1687199999999994E-2</v>
      </c>
      <c r="J10" s="290">
        <v>44.324648409999995</v>
      </c>
    </row>
    <row r="11" spans="1:13" x14ac:dyDescent="0.25">
      <c r="A11" s="110" t="s">
        <v>26</v>
      </c>
      <c r="B11" s="290">
        <v>1.4587199999999999E-3</v>
      </c>
      <c r="C11" s="290">
        <v>6.8743670699999999</v>
      </c>
      <c r="D11" s="290">
        <v>1.8120300000000001E-3</v>
      </c>
      <c r="E11" s="290">
        <v>0</v>
      </c>
      <c r="F11" s="290">
        <v>0.74922334000000002</v>
      </c>
      <c r="G11" s="290">
        <v>163.55099025000001</v>
      </c>
      <c r="H11" s="290">
        <v>4.8353345399999998</v>
      </c>
      <c r="I11" s="290">
        <v>0</v>
      </c>
      <c r="J11" s="290">
        <v>0.75587625999999997</v>
      </c>
    </row>
    <row r="12" spans="1:13" x14ac:dyDescent="0.25">
      <c r="A12" s="110" t="s">
        <v>50</v>
      </c>
      <c r="B12" s="290">
        <v>5.2897000000000003E-4</v>
      </c>
      <c r="C12" s="290">
        <v>5.86396534</v>
      </c>
      <c r="D12" s="290">
        <v>0</v>
      </c>
      <c r="E12" s="290">
        <v>0</v>
      </c>
      <c r="F12" s="290">
        <v>0</v>
      </c>
      <c r="G12" s="290">
        <v>20.602441219999999</v>
      </c>
      <c r="H12" s="290">
        <v>7.6570299999999996E-3</v>
      </c>
      <c r="I12" s="290">
        <v>0</v>
      </c>
      <c r="J12" s="290">
        <v>4.5585999999999999E-4</v>
      </c>
    </row>
    <row r="13" spans="1:13" x14ac:dyDescent="0.25">
      <c r="A13" s="110" t="s">
        <v>146</v>
      </c>
      <c r="B13" s="290">
        <v>1.1977458400000001</v>
      </c>
      <c r="C13" s="290">
        <v>3.3397189200000001</v>
      </c>
      <c r="D13" s="290">
        <v>0</v>
      </c>
      <c r="E13" s="290">
        <v>0</v>
      </c>
      <c r="F13" s="290">
        <v>1.5128703300000002</v>
      </c>
      <c r="G13" s="290">
        <v>18.23911884</v>
      </c>
      <c r="H13" s="290">
        <v>3.3397189200000001</v>
      </c>
      <c r="I13" s="290">
        <v>1.4142E-2</v>
      </c>
      <c r="J13" s="290">
        <v>1.5135935</v>
      </c>
    </row>
    <row r="14" spans="1:13" x14ac:dyDescent="0.25">
      <c r="A14" s="110" t="s">
        <v>0</v>
      </c>
      <c r="B14" s="290">
        <v>0</v>
      </c>
      <c r="C14" s="290">
        <v>3.2232686800000003</v>
      </c>
      <c r="D14" s="290">
        <v>0</v>
      </c>
      <c r="E14" s="290">
        <v>0</v>
      </c>
      <c r="F14" s="290">
        <v>0</v>
      </c>
      <c r="G14" s="290">
        <v>6.6723229999999994E-2</v>
      </c>
      <c r="H14" s="290">
        <v>3.2232686800000003</v>
      </c>
      <c r="I14" s="290">
        <v>0</v>
      </c>
      <c r="J14" s="290">
        <v>3.7086859999999999E-2</v>
      </c>
    </row>
    <row r="15" spans="1:13" x14ac:dyDescent="0.25">
      <c r="A15" s="110" t="s">
        <v>143</v>
      </c>
      <c r="B15" s="290">
        <v>8.0949419099999993</v>
      </c>
      <c r="C15" s="290">
        <v>3.12220656</v>
      </c>
      <c r="D15" s="290">
        <v>6.0627999999999995E-4</v>
      </c>
      <c r="E15" s="290">
        <v>7.3901130000000009E-2</v>
      </c>
      <c r="F15" s="290">
        <v>0.98263186000000002</v>
      </c>
      <c r="G15" s="290">
        <v>40.007159560000005</v>
      </c>
      <c r="H15" s="290">
        <v>0.97052446999999997</v>
      </c>
      <c r="I15" s="290">
        <v>0.2341</v>
      </c>
      <c r="J15" s="290">
        <v>1.49435867</v>
      </c>
    </row>
    <row r="16" spans="1:13" x14ac:dyDescent="0.25">
      <c r="A16" s="110" t="s">
        <v>152</v>
      </c>
      <c r="B16" s="290">
        <v>0</v>
      </c>
      <c r="C16" s="290">
        <v>2.4990186299999997</v>
      </c>
      <c r="D16" s="290">
        <v>0</v>
      </c>
      <c r="E16" s="290">
        <v>0</v>
      </c>
      <c r="F16" s="290">
        <v>0</v>
      </c>
      <c r="G16" s="290">
        <v>6.6757919100000001</v>
      </c>
      <c r="H16" s="290">
        <v>2.4990186299999997</v>
      </c>
      <c r="I16" s="290">
        <v>0</v>
      </c>
      <c r="J16" s="290">
        <v>0</v>
      </c>
    </row>
    <row r="17" spans="1:10" x14ac:dyDescent="0.25">
      <c r="A17" s="110" t="s">
        <v>231</v>
      </c>
      <c r="B17" s="290">
        <v>6.0844986500000005</v>
      </c>
      <c r="C17" s="290">
        <v>2.4046774800000001</v>
      </c>
      <c r="D17" s="290">
        <v>0</v>
      </c>
      <c r="E17" s="290">
        <v>0</v>
      </c>
      <c r="F17" s="290">
        <v>0.22513653</v>
      </c>
      <c r="G17" s="290">
        <v>18.834142989999997</v>
      </c>
      <c r="H17" s="290">
        <v>1.80476938</v>
      </c>
      <c r="I17" s="290">
        <v>0</v>
      </c>
      <c r="J17" s="290">
        <v>0.24896646</v>
      </c>
    </row>
    <row r="18" spans="1:10" x14ac:dyDescent="0.25">
      <c r="A18" s="110" t="s">
        <v>235</v>
      </c>
      <c r="B18" s="290">
        <v>27.68216705</v>
      </c>
      <c r="C18" s="290">
        <v>2.3709224999999998</v>
      </c>
      <c r="D18" s="290">
        <v>4.53047E-3</v>
      </c>
      <c r="E18" s="290">
        <v>3.9096120000000005E-2</v>
      </c>
      <c r="F18" s="290">
        <v>0.22948617999999998</v>
      </c>
      <c r="G18" s="290">
        <v>33.435798939999998</v>
      </c>
      <c r="H18" s="290">
        <v>1.9627402199999999</v>
      </c>
      <c r="I18" s="290">
        <v>0</v>
      </c>
      <c r="J18" s="290">
        <v>0.53516721</v>
      </c>
    </row>
    <row r="19" spans="1:10" x14ac:dyDescent="0.25">
      <c r="A19" s="110" t="s">
        <v>39</v>
      </c>
      <c r="B19" s="290">
        <v>1.1644268999999998</v>
      </c>
      <c r="C19" s="290">
        <v>1.8763904199999999</v>
      </c>
      <c r="D19" s="290">
        <v>0</v>
      </c>
      <c r="E19" s="290">
        <v>11.241340579999999</v>
      </c>
      <c r="F19" s="290">
        <v>0.29281703999999997</v>
      </c>
      <c r="G19" s="290">
        <v>34.906114439999996</v>
      </c>
      <c r="H19" s="290">
        <v>3.0398076499999998</v>
      </c>
      <c r="I19" s="290">
        <v>0</v>
      </c>
      <c r="J19" s="290">
        <v>11.56439625</v>
      </c>
    </row>
    <row r="20" spans="1:10" x14ac:dyDescent="0.25">
      <c r="A20" s="110" t="s">
        <v>25</v>
      </c>
      <c r="B20" s="290">
        <v>2.0441500000000002E-3</v>
      </c>
      <c r="C20" s="290">
        <v>1.7214944299999999</v>
      </c>
      <c r="D20" s="290">
        <v>0</v>
      </c>
      <c r="E20" s="290">
        <v>0</v>
      </c>
      <c r="F20" s="290">
        <v>0</v>
      </c>
      <c r="G20" s="290">
        <v>35.720958070000002</v>
      </c>
      <c r="H20" s="290">
        <v>1.7214944299999999</v>
      </c>
      <c r="I20" s="290">
        <v>0</v>
      </c>
      <c r="J20" s="290">
        <v>9.1242999999999999E-4</v>
      </c>
    </row>
    <row r="21" spans="1:10" x14ac:dyDescent="0.25">
      <c r="A21" s="110" t="s">
        <v>121</v>
      </c>
      <c r="B21" s="290">
        <v>0</v>
      </c>
      <c r="C21" s="290">
        <v>1.7154150500000001</v>
      </c>
      <c r="D21" s="290">
        <v>0</v>
      </c>
      <c r="E21" s="290">
        <v>0</v>
      </c>
      <c r="F21" s="290">
        <v>0.13170616000000002</v>
      </c>
      <c r="G21" s="290">
        <v>10.9941181</v>
      </c>
      <c r="H21" s="290">
        <v>1.7154150500000001</v>
      </c>
      <c r="I21" s="290">
        <v>0</v>
      </c>
      <c r="J21" s="290">
        <v>0.12984903</v>
      </c>
    </row>
    <row r="22" spans="1:10" x14ac:dyDescent="0.25">
      <c r="A22" s="110" t="s">
        <v>61</v>
      </c>
      <c r="B22" s="290">
        <v>0.20257476999999999</v>
      </c>
      <c r="C22" s="290">
        <v>1.0835513000000001</v>
      </c>
      <c r="D22" s="290">
        <v>0</v>
      </c>
      <c r="E22" s="290">
        <v>0</v>
      </c>
      <c r="F22" s="290">
        <v>0.22881193</v>
      </c>
      <c r="G22" s="290">
        <v>2.3006257200000002</v>
      </c>
      <c r="H22" s="290">
        <v>1.0835513000000001</v>
      </c>
      <c r="I22" s="290">
        <v>0</v>
      </c>
      <c r="J22" s="290">
        <v>0.22974560999999999</v>
      </c>
    </row>
    <row r="23" spans="1:10" x14ac:dyDescent="0.25">
      <c r="A23" s="110" t="s">
        <v>233</v>
      </c>
      <c r="B23" s="290">
        <v>5.6017230199999997</v>
      </c>
      <c r="C23" s="290">
        <v>0.95645411999999996</v>
      </c>
      <c r="D23" s="290">
        <v>0</v>
      </c>
      <c r="E23" s="290">
        <v>0</v>
      </c>
      <c r="F23" s="290">
        <v>7.2855020000000006E-2</v>
      </c>
      <c r="G23" s="290">
        <v>19.145914319999999</v>
      </c>
      <c r="H23" s="290">
        <v>0.48593044000000002</v>
      </c>
      <c r="I23" s="290">
        <v>0</v>
      </c>
      <c r="J23" s="290">
        <v>9.7912079999999999E-2</v>
      </c>
    </row>
    <row r="24" spans="1:10" x14ac:dyDescent="0.25">
      <c r="A24" s="110" t="s">
        <v>24</v>
      </c>
      <c r="B24" s="290">
        <v>4.9418700000000001E-3</v>
      </c>
      <c r="C24" s="290">
        <v>0.74022084999999993</v>
      </c>
      <c r="D24" s="290">
        <v>4.037582E-2</v>
      </c>
      <c r="E24" s="290">
        <v>0</v>
      </c>
      <c r="F24" s="290">
        <v>0.10943841999999999</v>
      </c>
      <c r="G24" s="290">
        <v>19.048639719999997</v>
      </c>
      <c r="H24" s="290">
        <v>1.4276E-4</v>
      </c>
      <c r="I24" s="290">
        <v>0</v>
      </c>
      <c r="J24" s="290">
        <v>0.10943841999999999</v>
      </c>
    </row>
    <row r="25" spans="1:10" x14ac:dyDescent="0.25">
      <c r="A25" s="110" t="s">
        <v>232</v>
      </c>
      <c r="B25" s="290">
        <v>6.0761615300000003</v>
      </c>
      <c r="C25" s="290">
        <v>0.73556056000000003</v>
      </c>
      <c r="D25" s="290">
        <v>0</v>
      </c>
      <c r="E25" s="290">
        <v>8.8338999999999996E-4</v>
      </c>
      <c r="F25" s="290">
        <v>4.6007489999999998E-2</v>
      </c>
      <c r="G25" s="290">
        <v>17.01886884</v>
      </c>
      <c r="H25" s="290">
        <v>0.19370968999999999</v>
      </c>
      <c r="I25" s="290">
        <v>0</v>
      </c>
      <c r="J25" s="290">
        <v>0.11368092</v>
      </c>
    </row>
    <row r="26" spans="1:10" x14ac:dyDescent="0.25">
      <c r="A26" s="110" t="s">
        <v>234</v>
      </c>
      <c r="B26" s="290">
        <v>5.8380310800000004</v>
      </c>
      <c r="C26" s="290">
        <v>0.66466526000000004</v>
      </c>
      <c r="D26" s="290">
        <v>0</v>
      </c>
      <c r="E26" s="290">
        <v>0</v>
      </c>
      <c r="F26" s="290">
        <v>3.5121800000000002E-2</v>
      </c>
      <c r="G26" s="290">
        <v>10.816641619999999</v>
      </c>
      <c r="H26" s="290">
        <v>0.36687195</v>
      </c>
      <c r="I26" s="290">
        <v>0</v>
      </c>
      <c r="J26" s="290">
        <v>7.7849910000000008E-2</v>
      </c>
    </row>
    <row r="27" spans="1:10" x14ac:dyDescent="0.25">
      <c r="A27" s="110" t="s">
        <v>99</v>
      </c>
      <c r="B27" s="290">
        <v>2.9324737400000003</v>
      </c>
      <c r="C27" s="290">
        <v>0.52435712000000001</v>
      </c>
      <c r="D27" s="290">
        <v>0</v>
      </c>
      <c r="E27" s="290">
        <v>0</v>
      </c>
      <c r="F27" s="290">
        <v>1.8501673700000001</v>
      </c>
      <c r="G27" s="290">
        <v>29.397479690000001</v>
      </c>
      <c r="H27" s="290">
        <v>0.52435712000000001</v>
      </c>
      <c r="I27" s="290">
        <v>0</v>
      </c>
      <c r="J27" s="290">
        <v>1.9778796299999999</v>
      </c>
    </row>
    <row r="28" spans="1:10" x14ac:dyDescent="0.25">
      <c r="A28" s="110" t="s">
        <v>95</v>
      </c>
      <c r="B28" s="290">
        <v>1.76395758</v>
      </c>
      <c r="C28" s="290">
        <v>0.40787984999999999</v>
      </c>
      <c r="D28" s="290">
        <v>0</v>
      </c>
      <c r="E28" s="290">
        <v>1.13478E-2</v>
      </c>
      <c r="F28" s="290">
        <v>2.0624259999999998E-2</v>
      </c>
      <c r="G28" s="290">
        <v>0.89342357999999999</v>
      </c>
      <c r="H28" s="290">
        <v>0</v>
      </c>
      <c r="I28" s="290">
        <v>0</v>
      </c>
      <c r="J28" s="290">
        <v>3.1972060000000004E-2</v>
      </c>
    </row>
    <row r="29" spans="1:10" x14ac:dyDescent="0.25">
      <c r="A29" s="110" t="s">
        <v>21</v>
      </c>
      <c r="B29" s="290">
        <v>0</v>
      </c>
      <c r="C29" s="290">
        <v>0.36344561999999997</v>
      </c>
      <c r="D29" s="290">
        <v>4.4329000000000005E-4</v>
      </c>
      <c r="E29" s="290">
        <v>0</v>
      </c>
      <c r="F29" s="290">
        <v>4.4024957499999999</v>
      </c>
      <c r="G29" s="290">
        <v>36.205788099999999</v>
      </c>
      <c r="H29" s="290">
        <v>0.36300233000000004</v>
      </c>
      <c r="I29" s="290">
        <v>0</v>
      </c>
      <c r="J29" s="290">
        <v>4.4024957499999999</v>
      </c>
    </row>
    <row r="30" spans="1:10" x14ac:dyDescent="0.25">
      <c r="A30" s="110" t="s">
        <v>149</v>
      </c>
      <c r="B30" s="290">
        <v>1.0856977800000001</v>
      </c>
      <c r="C30" s="290">
        <v>0.31757689</v>
      </c>
      <c r="D30" s="290">
        <v>0</v>
      </c>
      <c r="E30" s="290">
        <v>3.15759E-3</v>
      </c>
      <c r="F30" s="290">
        <v>0.26516825999999999</v>
      </c>
      <c r="G30" s="290">
        <v>21.019513359999998</v>
      </c>
      <c r="H30" s="290">
        <v>29.691994170000001</v>
      </c>
      <c r="I30" s="290">
        <v>4.7417399999999995E-3</v>
      </c>
      <c r="J30" s="290">
        <v>0.42055631999999998</v>
      </c>
    </row>
    <row r="31" spans="1:10" x14ac:dyDescent="0.25">
      <c r="A31" s="110" t="s">
        <v>35</v>
      </c>
      <c r="B31" s="290">
        <v>3.0690102400000003</v>
      </c>
      <c r="C31" s="290">
        <v>0.30026115000000003</v>
      </c>
      <c r="D31" s="290">
        <v>0</v>
      </c>
      <c r="E31" s="290">
        <v>1.345267E-2</v>
      </c>
      <c r="F31" s="290">
        <v>3.38202531</v>
      </c>
      <c r="G31" s="290">
        <v>84.692857560000007</v>
      </c>
      <c r="H31" s="290">
        <v>1.1574999999999999E-3</v>
      </c>
      <c r="I31" s="290">
        <v>0</v>
      </c>
      <c r="J31" s="290">
        <v>4.9505267000000002</v>
      </c>
    </row>
    <row r="32" spans="1:10" x14ac:dyDescent="0.25">
      <c r="A32" s="110" t="s">
        <v>36</v>
      </c>
      <c r="B32" s="290">
        <v>7.7148000000000006E-4</v>
      </c>
      <c r="C32" s="290">
        <v>0.25857521999999999</v>
      </c>
      <c r="D32" s="290">
        <v>5.1815300000000002E-3</v>
      </c>
      <c r="E32" s="290">
        <v>1.5405949299999999</v>
      </c>
      <c r="F32" s="290">
        <v>2.1945269600000001</v>
      </c>
      <c r="G32" s="290">
        <v>41.664102310000004</v>
      </c>
      <c r="H32" s="290">
        <v>0.36923102000000002</v>
      </c>
      <c r="I32" s="290">
        <v>0</v>
      </c>
      <c r="J32" s="290">
        <v>4.0802681400000003</v>
      </c>
    </row>
    <row r="33" spans="1:10" x14ac:dyDescent="0.25">
      <c r="A33" s="110" t="s">
        <v>16</v>
      </c>
      <c r="B33" s="290">
        <v>0</v>
      </c>
      <c r="C33" s="290">
        <v>0.23017277999999999</v>
      </c>
      <c r="D33" s="290">
        <v>0</v>
      </c>
      <c r="E33" s="290">
        <v>0</v>
      </c>
      <c r="F33" s="290">
        <v>0</v>
      </c>
      <c r="G33" s="290">
        <v>138.50810809000001</v>
      </c>
      <c r="H33" s="290">
        <v>0.23017277999999999</v>
      </c>
      <c r="I33" s="290">
        <v>0</v>
      </c>
      <c r="J33" s="290">
        <v>0</v>
      </c>
    </row>
    <row r="34" spans="1:10" x14ac:dyDescent="0.25">
      <c r="A34" s="110" t="s">
        <v>49</v>
      </c>
      <c r="B34" s="290">
        <v>0</v>
      </c>
      <c r="C34" s="290">
        <v>0.21229300000000001</v>
      </c>
      <c r="D34" s="290">
        <v>0</v>
      </c>
      <c r="E34" s="290">
        <v>0</v>
      </c>
      <c r="F34" s="290">
        <v>0</v>
      </c>
      <c r="G34" s="290">
        <v>17.854602170000003</v>
      </c>
      <c r="H34" s="290">
        <v>0</v>
      </c>
      <c r="I34" s="290">
        <v>0</v>
      </c>
      <c r="J34" s="290">
        <v>0</v>
      </c>
    </row>
    <row r="35" spans="1:10" x14ac:dyDescent="0.25">
      <c r="A35" s="110" t="s">
        <v>170</v>
      </c>
      <c r="B35" s="290">
        <v>1.5236323799999998</v>
      </c>
      <c r="C35" s="290">
        <v>0.20223501999999999</v>
      </c>
      <c r="D35" s="290">
        <v>0</v>
      </c>
      <c r="E35" s="290">
        <v>4.5649410000000001E-2</v>
      </c>
      <c r="F35" s="290">
        <v>1.64766784</v>
      </c>
      <c r="G35" s="290">
        <v>18.476503949999998</v>
      </c>
      <c r="H35" s="290">
        <v>0.20223501999999999</v>
      </c>
      <c r="I35" s="290">
        <v>0</v>
      </c>
      <c r="J35" s="290">
        <v>31.36439738</v>
      </c>
    </row>
    <row r="36" spans="1:10" x14ac:dyDescent="0.25">
      <c r="A36" s="110" t="s">
        <v>30</v>
      </c>
      <c r="B36" s="290">
        <v>0</v>
      </c>
      <c r="C36" s="290">
        <v>0.16846707</v>
      </c>
      <c r="D36" s="290">
        <v>0.16846707</v>
      </c>
      <c r="E36" s="290">
        <v>0.30383528999999998</v>
      </c>
      <c r="F36" s="290">
        <v>4.4691447000000002</v>
      </c>
      <c r="G36" s="290">
        <v>22.08955516</v>
      </c>
      <c r="H36" s="290">
        <v>2.076449E-2</v>
      </c>
      <c r="I36" s="290">
        <v>0</v>
      </c>
      <c r="J36" s="290">
        <v>5.0507614299999997</v>
      </c>
    </row>
    <row r="37" spans="1:10" x14ac:dyDescent="0.25">
      <c r="A37" s="110" t="s">
        <v>236</v>
      </c>
      <c r="B37" s="290">
        <v>3.9900097200000002</v>
      </c>
      <c r="C37" s="290">
        <v>0.16828235999999999</v>
      </c>
      <c r="D37" s="290">
        <v>0</v>
      </c>
      <c r="E37" s="290">
        <v>0</v>
      </c>
      <c r="F37" s="290">
        <v>0.13472830999999999</v>
      </c>
      <c r="G37" s="290">
        <v>6.0402048800000001</v>
      </c>
      <c r="H37" s="290">
        <v>9.5379259999999993E-2</v>
      </c>
      <c r="I37" s="290">
        <v>1.6205799999999999E-3</v>
      </c>
      <c r="J37" s="290">
        <v>0.18092205</v>
      </c>
    </row>
    <row r="38" spans="1:10" x14ac:dyDescent="0.25">
      <c r="A38" s="110" t="s">
        <v>134</v>
      </c>
      <c r="B38" s="290">
        <v>1.07772687</v>
      </c>
      <c r="C38" s="290">
        <v>0.16369396999999999</v>
      </c>
      <c r="D38" s="290">
        <v>0.16369396999999999</v>
      </c>
      <c r="E38" s="290">
        <v>0</v>
      </c>
      <c r="F38" s="290">
        <v>5.14784372</v>
      </c>
      <c r="G38" s="290">
        <v>70.707880299999999</v>
      </c>
      <c r="H38" s="290">
        <v>1.2577000000000001E-3</v>
      </c>
      <c r="I38" s="290">
        <v>0</v>
      </c>
      <c r="J38" s="290">
        <v>6.3218156199999997</v>
      </c>
    </row>
    <row r="39" spans="1:10" x14ac:dyDescent="0.25">
      <c r="A39" s="110" t="s">
        <v>255</v>
      </c>
      <c r="B39" s="290">
        <v>1.67629473</v>
      </c>
      <c r="C39" s="290">
        <v>0.15733460000000002</v>
      </c>
      <c r="D39" s="290">
        <v>0</v>
      </c>
      <c r="E39" s="290">
        <v>1.8759200000000001E-3</v>
      </c>
      <c r="F39" s="290">
        <v>0.49240607000000003</v>
      </c>
      <c r="G39" s="290">
        <v>3.5183485000000001</v>
      </c>
      <c r="H39" s="290">
        <v>0.15636665</v>
      </c>
      <c r="I39" s="290">
        <v>0</v>
      </c>
      <c r="J39" s="290">
        <v>0.7529560500000001</v>
      </c>
    </row>
    <row r="40" spans="1:10" x14ac:dyDescent="0.25">
      <c r="A40" s="110" t="s">
        <v>22</v>
      </c>
      <c r="B40" s="290">
        <v>4.8250669999999996E-2</v>
      </c>
      <c r="C40" s="290">
        <v>0.15646935000000001</v>
      </c>
      <c r="D40" s="290">
        <v>0</v>
      </c>
      <c r="E40" s="290">
        <v>0</v>
      </c>
      <c r="F40" s="290">
        <v>1.0684461000000001</v>
      </c>
      <c r="G40" s="290">
        <v>25.90887245</v>
      </c>
      <c r="H40" s="290">
        <v>0</v>
      </c>
      <c r="I40" s="290">
        <v>0</v>
      </c>
      <c r="J40" s="290">
        <v>1.0686326399999999</v>
      </c>
    </row>
    <row r="41" spans="1:10" x14ac:dyDescent="0.25">
      <c r="A41" s="110" t="s">
        <v>31</v>
      </c>
      <c r="B41" s="290">
        <v>1.0022709999999999E-2</v>
      </c>
      <c r="C41" s="290">
        <v>0.1243872</v>
      </c>
      <c r="D41" s="290">
        <v>0</v>
      </c>
      <c r="E41" s="290">
        <v>0</v>
      </c>
      <c r="F41" s="290">
        <v>6.6136199999999997E-3</v>
      </c>
      <c r="G41" s="290">
        <v>4.2999129500000004</v>
      </c>
      <c r="H41" s="290">
        <v>0.1243872</v>
      </c>
      <c r="I41" s="290">
        <v>0</v>
      </c>
      <c r="J41" s="290">
        <v>7.3049710000000004E-2</v>
      </c>
    </row>
    <row r="42" spans="1:10" x14ac:dyDescent="0.25">
      <c r="A42" s="110" t="s">
        <v>27</v>
      </c>
      <c r="B42" s="290">
        <v>0.70927101000000004</v>
      </c>
      <c r="C42" s="290">
        <v>0.11374547</v>
      </c>
      <c r="D42" s="290">
        <v>0</v>
      </c>
      <c r="E42" s="290">
        <v>0.34955793000000002</v>
      </c>
      <c r="F42" s="290">
        <v>0.86525211999999996</v>
      </c>
      <c r="G42" s="290">
        <v>32.003241750000001</v>
      </c>
      <c r="H42" s="290">
        <v>0.11374547</v>
      </c>
      <c r="I42" s="290">
        <v>0.60704018000000004</v>
      </c>
      <c r="J42" s="290">
        <v>1.3696882100000001</v>
      </c>
    </row>
    <row r="43" spans="1:10" x14ac:dyDescent="0.25">
      <c r="A43" s="110" t="s">
        <v>75</v>
      </c>
      <c r="B43" s="290">
        <v>1.4563540000000002E-2</v>
      </c>
      <c r="C43" s="290">
        <v>0.10229223</v>
      </c>
      <c r="D43" s="290">
        <v>2.563323E-2</v>
      </c>
      <c r="E43" s="290">
        <v>0</v>
      </c>
      <c r="F43" s="290">
        <v>2.0301287800000001</v>
      </c>
      <c r="G43" s="290">
        <v>21.039446260000002</v>
      </c>
      <c r="H43" s="290">
        <v>0</v>
      </c>
      <c r="I43" s="290">
        <v>1.6844729999999999E-2</v>
      </c>
      <c r="J43" s="290">
        <v>2.0952152800000001</v>
      </c>
    </row>
    <row r="44" spans="1:10" x14ac:dyDescent="0.25">
      <c r="A44" s="110" t="s">
        <v>93</v>
      </c>
      <c r="B44" s="290">
        <v>2.8173240000000002E-2</v>
      </c>
      <c r="C44" s="290">
        <v>9.1949550000000005E-2</v>
      </c>
      <c r="D44" s="290">
        <v>0</v>
      </c>
      <c r="E44" s="290">
        <v>0</v>
      </c>
      <c r="F44" s="290">
        <v>0</v>
      </c>
      <c r="G44" s="290">
        <v>0.69202383000000001</v>
      </c>
      <c r="H44" s="290">
        <v>0</v>
      </c>
      <c r="I44" s="290">
        <v>0</v>
      </c>
      <c r="J44" s="290">
        <v>0</v>
      </c>
    </row>
    <row r="45" spans="1:10" x14ac:dyDescent="0.25">
      <c r="A45" s="110" t="s">
        <v>196</v>
      </c>
      <c r="B45" s="290">
        <v>11.088959220000001</v>
      </c>
      <c r="C45" s="290">
        <v>8.905325E-2</v>
      </c>
      <c r="D45" s="290">
        <v>1.2327499999999999E-3</v>
      </c>
      <c r="E45" s="290">
        <v>9.1677160000000008E-2</v>
      </c>
      <c r="F45" s="290">
        <v>23.430952670000003</v>
      </c>
      <c r="G45" s="290">
        <v>41.120348909999997</v>
      </c>
      <c r="H45" s="290">
        <v>3.960557E-2</v>
      </c>
      <c r="I45" s="290">
        <v>0.46498976000000003</v>
      </c>
      <c r="J45" s="290">
        <v>30.257134920000002</v>
      </c>
    </row>
    <row r="46" spans="1:10" x14ac:dyDescent="0.25">
      <c r="A46" s="110" t="s">
        <v>254</v>
      </c>
      <c r="B46" s="290">
        <v>1.64837385</v>
      </c>
      <c r="C46" s="290">
        <v>7.3512850000000005E-2</v>
      </c>
      <c r="D46" s="290">
        <v>0</v>
      </c>
      <c r="E46" s="290">
        <v>2.074078E-2</v>
      </c>
      <c r="F46" s="290">
        <v>0.14572173999999999</v>
      </c>
      <c r="G46" s="290">
        <v>1.9123541799999999</v>
      </c>
      <c r="H46" s="290">
        <v>7.3512850000000005E-2</v>
      </c>
      <c r="I46" s="290">
        <v>0</v>
      </c>
      <c r="J46" s="290">
        <v>0.24552248000000002</v>
      </c>
    </row>
    <row r="47" spans="1:10" x14ac:dyDescent="0.25">
      <c r="A47" s="110" t="s">
        <v>129</v>
      </c>
      <c r="B47" s="290">
        <v>54.184621640000003</v>
      </c>
      <c r="C47" s="290">
        <v>5.6277760000000003E-2</v>
      </c>
      <c r="D47" s="290">
        <v>0</v>
      </c>
      <c r="E47" s="290">
        <v>0</v>
      </c>
      <c r="F47" s="290">
        <v>41.922420989999999</v>
      </c>
      <c r="G47" s="290">
        <v>28.546653840000001</v>
      </c>
      <c r="H47" s="290">
        <v>5.6277760000000003E-2</v>
      </c>
      <c r="I47" s="290">
        <v>5.7396209999999996E-2</v>
      </c>
      <c r="J47" s="290">
        <v>100.75904556</v>
      </c>
    </row>
    <row r="48" spans="1:10" x14ac:dyDescent="0.25">
      <c r="A48" s="110" t="s">
        <v>204</v>
      </c>
      <c r="B48" s="290">
        <v>51.629917240000005</v>
      </c>
      <c r="C48" s="290">
        <v>4.9860000000000002E-2</v>
      </c>
      <c r="D48" s="290">
        <v>0</v>
      </c>
      <c r="E48" s="290">
        <v>0.19761373000000002</v>
      </c>
      <c r="F48" s="290">
        <v>2.7897996699999998</v>
      </c>
      <c r="G48" s="290">
        <v>14.24114466</v>
      </c>
      <c r="H48" s="290">
        <v>4.9860000000000002E-2</v>
      </c>
      <c r="I48" s="290">
        <v>3.8782999999999998E-4</v>
      </c>
      <c r="J48" s="290">
        <v>6.6868215800000002</v>
      </c>
    </row>
    <row r="49" spans="1:10" x14ac:dyDescent="0.25">
      <c r="A49" s="110" t="s">
        <v>211</v>
      </c>
      <c r="B49" s="290">
        <v>7.5766885199999994</v>
      </c>
      <c r="C49" s="290">
        <v>4.884604E-2</v>
      </c>
      <c r="D49" s="290">
        <v>0</v>
      </c>
      <c r="E49" s="290">
        <v>4.9442739999999999E-2</v>
      </c>
      <c r="F49" s="290">
        <v>50.039069859999998</v>
      </c>
      <c r="G49" s="290">
        <v>29.488205949999998</v>
      </c>
      <c r="H49" s="290">
        <v>9.6147000000000008E-4</v>
      </c>
      <c r="I49" s="290">
        <v>7.1648500000000004E-3</v>
      </c>
      <c r="J49" s="290">
        <v>60.475743310000006</v>
      </c>
    </row>
    <row r="50" spans="1:10" x14ac:dyDescent="0.25">
      <c r="A50" s="110" t="s">
        <v>108</v>
      </c>
      <c r="B50" s="290">
        <v>3.2656820199999999</v>
      </c>
      <c r="C50" s="290">
        <v>4.4585349999999996E-2</v>
      </c>
      <c r="D50" s="290">
        <v>4.4585349999999996E-2</v>
      </c>
      <c r="E50" s="290">
        <v>0.49344972999999998</v>
      </c>
      <c r="F50" s="290">
        <v>8.0211923800000005</v>
      </c>
      <c r="G50" s="290">
        <v>92.332608620000002</v>
      </c>
      <c r="H50" s="290">
        <v>0</v>
      </c>
      <c r="I50" s="290">
        <v>5.498343E-2</v>
      </c>
      <c r="J50" s="290">
        <v>10.37947314</v>
      </c>
    </row>
    <row r="51" spans="1:10" x14ac:dyDescent="0.25">
      <c r="A51" s="110" t="s">
        <v>225</v>
      </c>
      <c r="B51" s="290">
        <v>0</v>
      </c>
      <c r="C51" s="290">
        <v>4.1000000000000002E-2</v>
      </c>
      <c r="D51" s="290">
        <v>0</v>
      </c>
      <c r="E51" s="290">
        <v>1.08380101</v>
      </c>
      <c r="F51" s="290">
        <v>7.8113000000000002E-3</v>
      </c>
      <c r="G51" s="290">
        <v>0.40871613000000001</v>
      </c>
      <c r="H51" s="290">
        <v>4.1000000000000002E-2</v>
      </c>
      <c r="I51" s="290">
        <v>0</v>
      </c>
      <c r="J51" s="290">
        <v>1.10941231</v>
      </c>
    </row>
    <row r="52" spans="1:10" x14ac:dyDescent="0.25">
      <c r="A52" s="110" t="s">
        <v>242</v>
      </c>
      <c r="B52" s="290">
        <v>2.4133908399999999</v>
      </c>
      <c r="C52" s="290">
        <v>4.0214760000000002E-2</v>
      </c>
      <c r="D52" s="290">
        <v>0</v>
      </c>
      <c r="E52" s="290">
        <v>1.4722064399999999</v>
      </c>
      <c r="F52" s="290">
        <v>14.053435260000001</v>
      </c>
      <c r="G52" s="290">
        <v>17.53870878</v>
      </c>
      <c r="H52" s="290">
        <v>3.86E-4</v>
      </c>
      <c r="I52" s="290">
        <v>0.45924847999999996</v>
      </c>
      <c r="J52" s="290">
        <v>43.460591549999997</v>
      </c>
    </row>
    <row r="53" spans="1:10" x14ac:dyDescent="0.25">
      <c r="A53" s="110" t="s">
        <v>252</v>
      </c>
      <c r="B53" s="290">
        <v>0.64174613999999996</v>
      </c>
      <c r="C53" s="290">
        <v>3.6329779999999999E-2</v>
      </c>
      <c r="D53" s="290">
        <v>0</v>
      </c>
      <c r="E53" s="290">
        <v>0</v>
      </c>
      <c r="F53" s="290">
        <v>0.26369770000000003</v>
      </c>
      <c r="G53" s="290">
        <v>6.8710081900000004</v>
      </c>
      <c r="H53" s="290">
        <v>2.1031500000000002E-3</v>
      </c>
      <c r="I53" s="290">
        <v>0</v>
      </c>
      <c r="J53" s="290">
        <v>1.25993237</v>
      </c>
    </row>
    <row r="54" spans="1:10" x14ac:dyDescent="0.25">
      <c r="A54" s="110" t="s">
        <v>32</v>
      </c>
      <c r="B54" s="290">
        <v>7.6959399999999992E-3</v>
      </c>
      <c r="C54" s="290">
        <v>3.178959E-2</v>
      </c>
      <c r="D54" s="290">
        <v>0</v>
      </c>
      <c r="E54" s="290">
        <v>0</v>
      </c>
      <c r="F54" s="290">
        <v>0.15922990000000001</v>
      </c>
      <c r="G54" s="290">
        <v>20.736489930000001</v>
      </c>
      <c r="H54" s="290">
        <v>3.178959E-2</v>
      </c>
      <c r="I54" s="290">
        <v>0</v>
      </c>
      <c r="J54" s="290">
        <v>0.23334989</v>
      </c>
    </row>
    <row r="55" spans="1:10" x14ac:dyDescent="0.25">
      <c r="A55" s="110" t="s">
        <v>258</v>
      </c>
      <c r="B55" s="290">
        <v>0.24536860999999999</v>
      </c>
      <c r="C55" s="290">
        <v>3.0094349999999999E-2</v>
      </c>
      <c r="D55" s="290">
        <v>2.7945879999999999E-2</v>
      </c>
      <c r="E55" s="290">
        <v>0</v>
      </c>
      <c r="F55" s="290">
        <v>3.4132662499999999</v>
      </c>
      <c r="G55" s="290">
        <v>2.33099962</v>
      </c>
      <c r="H55" s="290">
        <v>2.14847E-3</v>
      </c>
      <c r="I55" s="290">
        <v>0</v>
      </c>
      <c r="J55" s="290">
        <v>4.9220471300000002</v>
      </c>
    </row>
    <row r="56" spans="1:10" x14ac:dyDescent="0.25">
      <c r="A56" s="110" t="s">
        <v>210</v>
      </c>
      <c r="B56" s="290">
        <v>21.493048510000001</v>
      </c>
      <c r="C56" s="290">
        <v>2.6299099999999999E-2</v>
      </c>
      <c r="D56" s="290">
        <v>0</v>
      </c>
      <c r="E56" s="290">
        <v>0.98195908999999992</v>
      </c>
      <c r="F56" s="290">
        <v>43.011070619999998</v>
      </c>
      <c r="G56" s="290">
        <v>23.823279280000001</v>
      </c>
      <c r="H56" s="290">
        <v>2.4925040000000002E-2</v>
      </c>
      <c r="I56" s="290">
        <v>5.206181E-2</v>
      </c>
      <c r="J56" s="290">
        <v>44.718277610000001</v>
      </c>
    </row>
    <row r="57" spans="1:10" x14ac:dyDescent="0.25">
      <c r="A57" s="110" t="s">
        <v>237</v>
      </c>
      <c r="B57" s="290">
        <v>4.74850086</v>
      </c>
      <c r="C57" s="290">
        <v>2.347287E-2</v>
      </c>
      <c r="D57" s="290">
        <v>0</v>
      </c>
      <c r="E57" s="290">
        <v>0.31603767999999999</v>
      </c>
      <c r="F57" s="290">
        <v>0.16876854999999999</v>
      </c>
      <c r="G57" s="290">
        <v>8.66470582</v>
      </c>
      <c r="H57" s="290">
        <v>2.371616E-2</v>
      </c>
      <c r="I57" s="290">
        <v>0</v>
      </c>
      <c r="J57" s="290">
        <v>0.89631044999999998</v>
      </c>
    </row>
    <row r="58" spans="1:10" x14ac:dyDescent="0.25">
      <c r="A58" s="110" t="s">
        <v>229</v>
      </c>
      <c r="B58" s="290">
        <v>9.1386644100000005</v>
      </c>
      <c r="C58" s="290">
        <v>2.243819E-2</v>
      </c>
      <c r="D58" s="290">
        <v>0</v>
      </c>
      <c r="E58" s="290">
        <v>0.17116735999999999</v>
      </c>
      <c r="F58" s="290">
        <v>0.41406996999999995</v>
      </c>
      <c r="G58" s="290">
        <v>56.039037799999996</v>
      </c>
      <c r="H58" s="290">
        <v>2.2725189999999999E-2</v>
      </c>
      <c r="I58" s="290">
        <v>4.4281399999999999E-2</v>
      </c>
      <c r="J58" s="290">
        <v>1.7102009899999999</v>
      </c>
    </row>
    <row r="59" spans="1:10" x14ac:dyDescent="0.25">
      <c r="A59" s="110" t="s">
        <v>209</v>
      </c>
      <c r="B59" s="290">
        <v>66.201134319999994</v>
      </c>
      <c r="C59" s="290">
        <v>2.0876430000000001E-2</v>
      </c>
      <c r="D59" s="290">
        <v>1.846443E-2</v>
      </c>
      <c r="E59" s="290">
        <v>0.41401152000000002</v>
      </c>
      <c r="F59" s="290">
        <v>3.3819146</v>
      </c>
      <c r="G59" s="290">
        <v>26.611967120000003</v>
      </c>
      <c r="H59" s="290">
        <v>0</v>
      </c>
      <c r="I59" s="290">
        <v>0</v>
      </c>
      <c r="J59" s="290">
        <v>9.99193833</v>
      </c>
    </row>
    <row r="60" spans="1:10" x14ac:dyDescent="0.25">
      <c r="A60" s="110" t="s">
        <v>220</v>
      </c>
      <c r="B60" s="290">
        <v>12.719111779999999</v>
      </c>
      <c r="C60" s="290">
        <v>2.056668E-2</v>
      </c>
      <c r="D60" s="290">
        <v>0</v>
      </c>
      <c r="E60" s="290">
        <v>0.25587976000000001</v>
      </c>
      <c r="F60" s="290">
        <v>8.9406668499999995</v>
      </c>
      <c r="G60" s="290">
        <v>50.02180654</v>
      </c>
      <c r="H60" s="290">
        <v>4.7170570000000002E-2</v>
      </c>
      <c r="I60" s="290">
        <v>0.28414075999999999</v>
      </c>
      <c r="J60" s="290">
        <v>29.27130652</v>
      </c>
    </row>
    <row r="61" spans="1:10" x14ac:dyDescent="0.25">
      <c r="A61" s="110" t="s">
        <v>216</v>
      </c>
      <c r="B61" s="290">
        <v>20.406629410000001</v>
      </c>
      <c r="C61" s="290">
        <v>1.938235E-2</v>
      </c>
      <c r="D61" s="290">
        <v>0</v>
      </c>
      <c r="E61" s="290">
        <v>4.8403790000000002E-2</v>
      </c>
      <c r="F61" s="290">
        <v>9.077258539999999</v>
      </c>
      <c r="G61" s="290">
        <v>38.531211670000005</v>
      </c>
      <c r="H61" s="290">
        <v>2.1947900000000003E-2</v>
      </c>
      <c r="I61" s="290">
        <v>2.1802129999999999E-2</v>
      </c>
      <c r="J61" s="290">
        <v>34.280912270000002</v>
      </c>
    </row>
    <row r="62" spans="1:10" x14ac:dyDescent="0.25">
      <c r="A62" s="110" t="s">
        <v>9</v>
      </c>
      <c r="B62" s="290">
        <v>1.7123421599999999</v>
      </c>
      <c r="C62" s="290">
        <v>1.886121E-2</v>
      </c>
      <c r="D62" s="290">
        <v>0</v>
      </c>
      <c r="E62" s="290">
        <v>0.26364174000000001</v>
      </c>
      <c r="F62" s="290">
        <v>2.76781086</v>
      </c>
      <c r="G62" s="290">
        <v>12.94841894</v>
      </c>
      <c r="H62" s="290">
        <v>1.886121E-2</v>
      </c>
      <c r="I62" s="290">
        <v>0</v>
      </c>
      <c r="J62" s="290">
        <v>20.8269248</v>
      </c>
    </row>
    <row r="63" spans="1:10" x14ac:dyDescent="0.25">
      <c r="A63" s="110" t="s">
        <v>133</v>
      </c>
      <c r="B63" s="290">
        <v>0.85033497999999996</v>
      </c>
      <c r="C63" s="290">
        <v>1.8829040000000002E-2</v>
      </c>
      <c r="D63" s="290">
        <v>0</v>
      </c>
      <c r="E63" s="290">
        <v>1.12247E-3</v>
      </c>
      <c r="F63" s="290">
        <v>8.8814199999999996E-2</v>
      </c>
      <c r="G63" s="290">
        <v>12.935330480000001</v>
      </c>
      <c r="H63" s="290">
        <v>1.8829040000000002E-2</v>
      </c>
      <c r="I63" s="290">
        <v>0</v>
      </c>
      <c r="J63" s="290">
        <v>0.15753592000000002</v>
      </c>
    </row>
    <row r="64" spans="1:10" x14ac:dyDescent="0.25">
      <c r="A64" s="110" t="s">
        <v>19</v>
      </c>
      <c r="B64" s="290">
        <v>0</v>
      </c>
      <c r="C64" s="290">
        <v>1.7237700000000002E-2</v>
      </c>
      <c r="D64" s="290">
        <v>0</v>
      </c>
      <c r="E64" s="290">
        <v>0</v>
      </c>
      <c r="F64" s="290">
        <v>4.3917600000000001E-2</v>
      </c>
      <c r="G64" s="290">
        <v>1.9247385100000001</v>
      </c>
      <c r="H64" s="290">
        <v>0</v>
      </c>
      <c r="I64" s="290">
        <v>0</v>
      </c>
      <c r="J64" s="290">
        <v>4.3917600000000001E-2</v>
      </c>
    </row>
    <row r="65" spans="1:10" x14ac:dyDescent="0.25">
      <c r="A65" s="110" t="s">
        <v>94</v>
      </c>
      <c r="B65" s="290">
        <v>0.71374620999999994</v>
      </c>
      <c r="C65" s="290">
        <v>1.6479750000000001E-2</v>
      </c>
      <c r="D65" s="290">
        <v>0</v>
      </c>
      <c r="E65" s="290">
        <v>2.0337657600000001</v>
      </c>
      <c r="F65" s="290">
        <v>5.2484745199999994</v>
      </c>
      <c r="G65" s="290">
        <v>3.4588342700000001</v>
      </c>
      <c r="H65" s="290">
        <v>0</v>
      </c>
      <c r="I65" s="290">
        <v>0</v>
      </c>
      <c r="J65" s="290">
        <v>8.8189685700000009</v>
      </c>
    </row>
    <row r="66" spans="1:10" x14ac:dyDescent="0.25">
      <c r="A66" s="110" t="s">
        <v>238</v>
      </c>
      <c r="B66" s="290">
        <v>14.958430289999999</v>
      </c>
      <c r="C66" s="290">
        <v>1.640834E-2</v>
      </c>
      <c r="D66" s="290">
        <v>3.5229000000000003E-3</v>
      </c>
      <c r="E66" s="290">
        <v>0.10638707999999999</v>
      </c>
      <c r="F66" s="290">
        <v>0.40005984</v>
      </c>
      <c r="G66" s="290">
        <v>26.586777309999999</v>
      </c>
      <c r="H66" s="290">
        <v>3.9623400000000003E-2</v>
      </c>
      <c r="I66" s="290">
        <v>1.527625E-2</v>
      </c>
      <c r="J66" s="290">
        <v>0.98076951000000001</v>
      </c>
    </row>
    <row r="67" spans="1:10" x14ac:dyDescent="0.25">
      <c r="A67" s="110" t="s">
        <v>107</v>
      </c>
      <c r="B67" s="290">
        <v>1.37279858</v>
      </c>
      <c r="C67" s="290">
        <v>1.5918229999999998E-2</v>
      </c>
      <c r="D67" s="290">
        <v>9.4949599999999985E-3</v>
      </c>
      <c r="E67" s="290">
        <v>9.7065880000000007E-2</v>
      </c>
      <c r="F67" s="290">
        <v>6.3349855199999991</v>
      </c>
      <c r="G67" s="290">
        <v>88.636784719999994</v>
      </c>
      <c r="H67" s="290">
        <v>5.8542799999999999E-3</v>
      </c>
      <c r="I67" s="290">
        <v>1.1836559999999999E-2</v>
      </c>
      <c r="J67" s="290">
        <v>8.1101162000000002</v>
      </c>
    </row>
    <row r="68" spans="1:10" x14ac:dyDescent="0.25">
      <c r="A68" s="110" t="s">
        <v>171</v>
      </c>
      <c r="B68" s="290">
        <v>2.7847281800000001</v>
      </c>
      <c r="C68" s="290">
        <v>1.5768500000000001E-2</v>
      </c>
      <c r="D68" s="290">
        <v>1.5768500000000001E-2</v>
      </c>
      <c r="E68" s="290">
        <v>5.560056E-2</v>
      </c>
      <c r="F68" s="290">
        <v>1.76563033</v>
      </c>
      <c r="G68" s="290">
        <v>17.169506010000003</v>
      </c>
      <c r="H68" s="290">
        <v>0</v>
      </c>
      <c r="I68" s="290">
        <v>2.199576E-2</v>
      </c>
      <c r="J68" s="290">
        <v>8.0141739300000001</v>
      </c>
    </row>
    <row r="69" spans="1:10" x14ac:dyDescent="0.25">
      <c r="A69" s="110" t="s">
        <v>42</v>
      </c>
      <c r="B69" s="290">
        <v>0</v>
      </c>
      <c r="C69" s="290">
        <v>1.5259999999999999E-2</v>
      </c>
      <c r="D69" s="290">
        <v>0</v>
      </c>
      <c r="E69" s="290">
        <v>0</v>
      </c>
      <c r="F69" s="290">
        <v>0</v>
      </c>
      <c r="G69" s="290">
        <v>0.26793071999999996</v>
      </c>
      <c r="H69" s="290">
        <v>1.5259999999999999E-2</v>
      </c>
      <c r="I69" s="290">
        <v>0</v>
      </c>
      <c r="J69" s="290">
        <v>1.254575E-2</v>
      </c>
    </row>
    <row r="70" spans="1:10" x14ac:dyDescent="0.25">
      <c r="A70" s="110" t="s">
        <v>256</v>
      </c>
      <c r="B70" s="290">
        <v>5.6404011600000006</v>
      </c>
      <c r="C70" s="290">
        <v>1.471166E-2</v>
      </c>
      <c r="D70" s="290">
        <v>1.0361300000000001E-3</v>
      </c>
      <c r="E70" s="290">
        <v>0.65083398999999997</v>
      </c>
      <c r="F70" s="290">
        <v>2.05441458</v>
      </c>
      <c r="G70" s="290">
        <v>26.153155780000002</v>
      </c>
      <c r="H70" s="290">
        <v>1.625598E-2</v>
      </c>
      <c r="I70" s="290">
        <v>7.8247200000000003E-2</v>
      </c>
      <c r="J70" s="290">
        <v>7.1058175700000001</v>
      </c>
    </row>
    <row r="71" spans="1:10" x14ac:dyDescent="0.25">
      <c r="A71" s="110" t="s">
        <v>195</v>
      </c>
      <c r="B71" s="290">
        <v>7.5334934100000002</v>
      </c>
      <c r="C71" s="290">
        <v>1.0696860000000001E-2</v>
      </c>
      <c r="D71" s="290">
        <v>0</v>
      </c>
      <c r="E71" s="290">
        <v>0.22293588</v>
      </c>
      <c r="F71" s="290">
        <v>9.0994354899999994</v>
      </c>
      <c r="G71" s="290">
        <v>26.77048456</v>
      </c>
      <c r="H71" s="290">
        <v>7.8531899999999995E-3</v>
      </c>
      <c r="I71" s="290">
        <v>2.5119659999999999E-2</v>
      </c>
      <c r="J71" s="290">
        <v>23.316335469999999</v>
      </c>
    </row>
    <row r="72" spans="1:10" x14ac:dyDescent="0.25">
      <c r="A72" s="110" t="s">
        <v>240</v>
      </c>
      <c r="B72" s="290">
        <v>12.97534986</v>
      </c>
      <c r="C72" s="290">
        <v>9.0863300000000001E-3</v>
      </c>
      <c r="D72" s="290">
        <v>0</v>
      </c>
      <c r="E72" s="290">
        <v>0.42806979000000001</v>
      </c>
      <c r="F72" s="290">
        <v>5.51430884</v>
      </c>
      <c r="G72" s="290">
        <v>26.51148126</v>
      </c>
      <c r="H72" s="290">
        <v>9.0863300000000001E-3</v>
      </c>
      <c r="I72" s="290">
        <v>1.9321310000000001E-2</v>
      </c>
      <c r="J72" s="290">
        <v>16.47271709</v>
      </c>
    </row>
    <row r="73" spans="1:10" x14ac:dyDescent="0.25">
      <c r="A73" s="110" t="s">
        <v>249</v>
      </c>
      <c r="B73" s="290">
        <v>0.61218764000000003</v>
      </c>
      <c r="C73" s="290">
        <v>7.9520400000000005E-3</v>
      </c>
      <c r="D73" s="290">
        <v>4.6093799999999997E-3</v>
      </c>
      <c r="E73" s="290">
        <v>3.5522519999999995E-2</v>
      </c>
      <c r="F73" s="290">
        <v>0.88297797</v>
      </c>
      <c r="G73" s="290">
        <v>25.724724469999998</v>
      </c>
      <c r="H73" s="290">
        <v>4.2016099999999997E-3</v>
      </c>
      <c r="I73" s="290">
        <v>0</v>
      </c>
      <c r="J73" s="290">
        <v>2.3770133900000001</v>
      </c>
    </row>
    <row r="74" spans="1:10" x14ac:dyDescent="0.25">
      <c r="A74" s="110" t="s">
        <v>141</v>
      </c>
      <c r="B74" s="290">
        <v>4.6183129999999996E-2</v>
      </c>
      <c r="C74" s="290">
        <v>6.1534799999999994E-3</v>
      </c>
      <c r="D74" s="290">
        <v>0</v>
      </c>
      <c r="E74" s="290">
        <v>0</v>
      </c>
      <c r="F74" s="290">
        <v>3.9480399999999999E-3</v>
      </c>
      <c r="G74" s="290">
        <v>4.8969275300000001</v>
      </c>
      <c r="H74" s="290">
        <v>6.1534799999999994E-3</v>
      </c>
      <c r="I74" s="290">
        <v>0</v>
      </c>
      <c r="J74" s="290">
        <v>3.002784E-2</v>
      </c>
    </row>
    <row r="75" spans="1:10" x14ac:dyDescent="0.25">
      <c r="A75" s="110" t="s">
        <v>172</v>
      </c>
      <c r="B75" s="290">
        <v>4.6242839900000003</v>
      </c>
      <c r="C75" s="290">
        <v>4.7751199999999999E-3</v>
      </c>
      <c r="D75" s="290">
        <v>0</v>
      </c>
      <c r="E75" s="290">
        <v>0.13500208999999999</v>
      </c>
      <c r="F75" s="290">
        <v>2.5270613799999997</v>
      </c>
      <c r="G75" s="290">
        <v>18.883900440000001</v>
      </c>
      <c r="H75" s="290">
        <v>4.7751199999999999E-3</v>
      </c>
      <c r="I75" s="290">
        <v>0</v>
      </c>
      <c r="J75" s="290">
        <v>9.9223175000000001</v>
      </c>
    </row>
    <row r="76" spans="1:10" x14ac:dyDescent="0.25">
      <c r="A76" s="110" t="s">
        <v>20</v>
      </c>
      <c r="B76" s="290">
        <v>3.1625449999999999E-2</v>
      </c>
      <c r="C76" s="290">
        <v>3.5343800000000002E-3</v>
      </c>
      <c r="D76" s="290">
        <v>0</v>
      </c>
      <c r="E76" s="290">
        <v>6.3523559999999993E-2</v>
      </c>
      <c r="F76" s="290">
        <v>45.049049579999995</v>
      </c>
      <c r="G76" s="290">
        <v>68.31716145</v>
      </c>
      <c r="H76" s="290">
        <v>0.29841903999999997</v>
      </c>
      <c r="I76" s="290">
        <v>0</v>
      </c>
      <c r="J76" s="290">
        <v>45.145669670000004</v>
      </c>
    </row>
    <row r="77" spans="1:10" x14ac:dyDescent="0.25">
      <c r="A77" s="110" t="s">
        <v>173</v>
      </c>
      <c r="B77" s="290">
        <v>2.7219319500000001</v>
      </c>
      <c r="C77" s="290">
        <v>3.4012500000000002E-3</v>
      </c>
      <c r="D77" s="290">
        <v>0</v>
      </c>
      <c r="E77" s="290">
        <v>0</v>
      </c>
      <c r="F77" s="290">
        <v>0.55444965000000002</v>
      </c>
      <c r="G77" s="290">
        <v>3.79066064</v>
      </c>
      <c r="H77" s="290">
        <v>9.9340000000000008E-5</v>
      </c>
      <c r="I77" s="290">
        <v>0</v>
      </c>
      <c r="J77" s="290">
        <v>0.74709133999999999</v>
      </c>
    </row>
    <row r="78" spans="1:10" x14ac:dyDescent="0.25">
      <c r="A78" s="110" t="s">
        <v>169</v>
      </c>
      <c r="B78" s="290">
        <v>0.29598048999999998</v>
      </c>
      <c r="C78" s="290">
        <v>3.3820500000000002E-3</v>
      </c>
      <c r="D78" s="290">
        <v>0</v>
      </c>
      <c r="E78" s="290">
        <v>4.9603730000000006E-2</v>
      </c>
      <c r="F78" s="290">
        <v>1.6891779599999999</v>
      </c>
      <c r="G78" s="290">
        <v>11.664515140000001</v>
      </c>
      <c r="H78" s="290">
        <v>3.3820500000000002E-3</v>
      </c>
      <c r="I78" s="290">
        <v>0</v>
      </c>
      <c r="J78" s="290">
        <v>2.9201932200000003</v>
      </c>
    </row>
    <row r="79" spans="1:10" x14ac:dyDescent="0.25">
      <c r="A79" s="110" t="s">
        <v>139</v>
      </c>
      <c r="B79" s="290">
        <v>0.26121657999999998</v>
      </c>
      <c r="C79" s="290">
        <v>2.39449E-3</v>
      </c>
      <c r="D79" s="290">
        <v>0</v>
      </c>
      <c r="E79" s="290">
        <v>0</v>
      </c>
      <c r="F79" s="290">
        <v>0</v>
      </c>
      <c r="G79" s="290">
        <v>2.9688226000000002</v>
      </c>
      <c r="H79" s="290">
        <v>2.39449E-3</v>
      </c>
      <c r="I79" s="290">
        <v>0</v>
      </c>
      <c r="J79" s="290">
        <v>0</v>
      </c>
    </row>
    <row r="80" spans="1:10" x14ac:dyDescent="0.25">
      <c r="A80" s="110" t="s">
        <v>174</v>
      </c>
      <c r="B80" s="290">
        <v>3.07783864</v>
      </c>
      <c r="C80" s="290">
        <v>2.3868299999999999E-3</v>
      </c>
      <c r="D80" s="290">
        <v>2.0041099999999999E-3</v>
      </c>
      <c r="E80" s="290">
        <v>0</v>
      </c>
      <c r="F80" s="290">
        <v>0.13097154999999999</v>
      </c>
      <c r="G80" s="290">
        <v>13.787618480000001</v>
      </c>
      <c r="H80" s="290">
        <v>4.0170300000000004E-3</v>
      </c>
      <c r="I80" s="290">
        <v>0</v>
      </c>
      <c r="J80" s="290">
        <v>0.19758598999999999</v>
      </c>
    </row>
    <row r="81" spans="1:10" x14ac:dyDescent="0.25">
      <c r="A81" s="110" t="s">
        <v>142</v>
      </c>
      <c r="B81" s="290">
        <v>0.89429451999999998</v>
      </c>
      <c r="C81" s="290">
        <v>2.0616499999999999E-3</v>
      </c>
      <c r="D81" s="290">
        <v>0</v>
      </c>
      <c r="E81" s="290">
        <v>0</v>
      </c>
      <c r="F81" s="290">
        <v>5.5222306900000007</v>
      </c>
      <c r="G81" s="290">
        <v>12.598562189999999</v>
      </c>
      <c r="H81" s="290">
        <v>0</v>
      </c>
      <c r="I81" s="290">
        <v>1.508492E-2</v>
      </c>
      <c r="J81" s="290">
        <v>5.2806230300000001</v>
      </c>
    </row>
    <row r="82" spans="1:10" x14ac:dyDescent="0.25">
      <c r="A82" s="110" t="s">
        <v>154</v>
      </c>
      <c r="B82" s="290">
        <v>0.80273013999999998</v>
      </c>
      <c r="C82" s="290">
        <v>2.0599799999999999E-3</v>
      </c>
      <c r="D82" s="290">
        <v>0</v>
      </c>
      <c r="E82" s="290">
        <v>0</v>
      </c>
      <c r="F82" s="290">
        <v>4.2245970000000001E-2</v>
      </c>
      <c r="G82" s="290">
        <v>14.8972116</v>
      </c>
      <c r="H82" s="290">
        <v>2.0599799999999999E-3</v>
      </c>
      <c r="I82" s="290">
        <v>0</v>
      </c>
      <c r="J82" s="290">
        <v>4.5054320000000002E-2</v>
      </c>
    </row>
    <row r="83" spans="1:10" x14ac:dyDescent="0.25">
      <c r="A83" s="110" t="s">
        <v>201</v>
      </c>
      <c r="B83" s="290">
        <v>2.0849981099999999</v>
      </c>
      <c r="C83" s="290">
        <v>1.51987E-3</v>
      </c>
      <c r="D83" s="290">
        <v>2.0138999999999999E-4</v>
      </c>
      <c r="E83" s="290">
        <v>6.5119049999999998E-2</v>
      </c>
      <c r="F83" s="290">
        <v>15.154328900000001</v>
      </c>
      <c r="G83" s="290">
        <v>13.534724315</v>
      </c>
      <c r="H83" s="290">
        <v>1.3184799999999999E-3</v>
      </c>
      <c r="I83" s="290">
        <v>8.0172779999999999E-2</v>
      </c>
      <c r="J83" s="290">
        <v>30.52462998</v>
      </c>
    </row>
    <row r="84" spans="1:10" x14ac:dyDescent="0.25">
      <c r="A84" s="110" t="s">
        <v>137</v>
      </c>
      <c r="B84" s="290">
        <v>6.4857529999999997E-2</v>
      </c>
      <c r="C84" s="290">
        <v>1.30657E-3</v>
      </c>
      <c r="D84" s="290">
        <v>0</v>
      </c>
      <c r="E84" s="290">
        <v>0</v>
      </c>
      <c r="F84" s="290">
        <v>1.5927700000000001E-3</v>
      </c>
      <c r="G84" s="290">
        <v>0.66591438000000003</v>
      </c>
      <c r="H84" s="290">
        <v>1.30657E-3</v>
      </c>
      <c r="I84" s="290">
        <v>0</v>
      </c>
      <c r="J84" s="290">
        <v>4.95182E-3</v>
      </c>
    </row>
    <row r="85" spans="1:10" x14ac:dyDescent="0.25">
      <c r="A85" s="110" t="s">
        <v>104</v>
      </c>
      <c r="B85" s="290">
        <v>1.5146063000000001</v>
      </c>
      <c r="C85" s="290">
        <v>1.1610100000000001E-3</v>
      </c>
      <c r="D85" s="290">
        <v>1.1610100000000001E-3</v>
      </c>
      <c r="E85" s="290">
        <v>2.9996259999999997E-2</v>
      </c>
      <c r="F85" s="290">
        <v>4.4161719599999998</v>
      </c>
      <c r="G85" s="290">
        <v>46.461333289999999</v>
      </c>
      <c r="H85" s="290">
        <v>0</v>
      </c>
      <c r="I85" s="290">
        <v>0.513872</v>
      </c>
      <c r="J85" s="290">
        <v>5.4720772800000006</v>
      </c>
    </row>
    <row r="86" spans="1:10" x14ac:dyDescent="0.25">
      <c r="A86" s="110" t="s">
        <v>250</v>
      </c>
      <c r="B86" s="290">
        <v>7.6974345800000004</v>
      </c>
      <c r="C86" s="290">
        <v>8.252E-4</v>
      </c>
      <c r="D86" s="290">
        <v>0</v>
      </c>
      <c r="E86" s="290">
        <v>0.50958859000000001</v>
      </c>
      <c r="F86" s="290">
        <v>3.3569512799999996</v>
      </c>
      <c r="G86" s="290">
        <v>97.188567120000002</v>
      </c>
      <c r="H86" s="290">
        <v>9.6837900000000011E-3</v>
      </c>
      <c r="I86" s="290">
        <v>1.8077100000000001E-3</v>
      </c>
      <c r="J86" s="290">
        <v>6.5546706299999995</v>
      </c>
    </row>
    <row r="87" spans="1:10" x14ac:dyDescent="0.25">
      <c r="A87" s="110" t="s">
        <v>128</v>
      </c>
      <c r="B87" s="290">
        <v>0.66216479000000006</v>
      </c>
      <c r="C87" s="290">
        <v>7.7215999999999993E-4</v>
      </c>
      <c r="D87" s="290">
        <v>0</v>
      </c>
      <c r="E87" s="290">
        <v>0.17693120000000001</v>
      </c>
      <c r="F87" s="290">
        <v>0.88127643</v>
      </c>
      <c r="G87" s="290">
        <v>7.98627968</v>
      </c>
      <c r="H87" s="290">
        <v>0</v>
      </c>
      <c r="I87" s="290">
        <v>6.4062200000000007E-3</v>
      </c>
      <c r="J87" s="290">
        <v>3.2571803300000002</v>
      </c>
    </row>
    <row r="88" spans="1:10" x14ac:dyDescent="0.25">
      <c r="A88" s="110" t="s">
        <v>120</v>
      </c>
      <c r="B88" s="290">
        <v>0.14166242000000001</v>
      </c>
      <c r="C88" s="290">
        <v>6.9717999999999994E-4</v>
      </c>
      <c r="D88" s="290">
        <v>0</v>
      </c>
      <c r="E88" s="290">
        <v>2.8800000000000002E-5</v>
      </c>
      <c r="F88" s="290">
        <v>0.25271051999999999</v>
      </c>
      <c r="G88" s="290">
        <v>9.0047695399999999</v>
      </c>
      <c r="H88" s="290">
        <v>6.9717999999999994E-4</v>
      </c>
      <c r="I88" s="290">
        <v>5.0884799999999994E-3</v>
      </c>
      <c r="J88" s="290">
        <v>0.31038781999999998</v>
      </c>
    </row>
    <row r="89" spans="1:10" x14ac:dyDescent="0.25">
      <c r="A89" s="110" t="s">
        <v>230</v>
      </c>
      <c r="B89" s="290">
        <v>9.6196059100000006</v>
      </c>
      <c r="C89" s="290">
        <v>6.8133000000000006E-4</v>
      </c>
      <c r="D89" s="290">
        <v>0</v>
      </c>
      <c r="E89" s="290">
        <v>0.24767182999999998</v>
      </c>
      <c r="F89" s="290">
        <v>8.0576410000000001E-2</v>
      </c>
      <c r="G89" s="290">
        <v>5.5745484599999999</v>
      </c>
      <c r="H89" s="290">
        <v>1.0016199999999999E-3</v>
      </c>
      <c r="I89" s="290">
        <v>0</v>
      </c>
      <c r="J89" s="290">
        <v>0.91357469999999996</v>
      </c>
    </row>
    <row r="90" spans="1:10" x14ac:dyDescent="0.25">
      <c r="A90" s="110" t="s">
        <v>10</v>
      </c>
      <c r="B90" s="290">
        <v>0</v>
      </c>
      <c r="C90" s="290">
        <v>6.6E-4</v>
      </c>
      <c r="D90" s="290">
        <v>0</v>
      </c>
      <c r="E90" s="290">
        <v>0</v>
      </c>
      <c r="F90" s="290">
        <v>0</v>
      </c>
      <c r="G90" s="290">
        <v>0.51614435000000003</v>
      </c>
      <c r="H90" s="290">
        <v>7.6124999999999999E-4</v>
      </c>
      <c r="I90" s="290">
        <v>0</v>
      </c>
      <c r="J90" s="290">
        <v>0</v>
      </c>
    </row>
    <row r="91" spans="1:10" x14ac:dyDescent="0.25">
      <c r="A91" s="110" t="s">
        <v>130</v>
      </c>
      <c r="B91" s="290">
        <v>2.0128171100000003</v>
      </c>
      <c r="C91" s="290">
        <v>6.5507E-4</v>
      </c>
      <c r="D91" s="290">
        <v>0</v>
      </c>
      <c r="E91" s="290">
        <v>0.21772058999999999</v>
      </c>
      <c r="F91" s="290">
        <v>3.3784987799999997</v>
      </c>
      <c r="G91" s="290">
        <v>13.963840980000001</v>
      </c>
      <c r="H91" s="290">
        <v>7.9761699999999994E-3</v>
      </c>
      <c r="I91" s="290">
        <v>2.428988E-2</v>
      </c>
      <c r="J91" s="290">
        <v>9.7602978599999997</v>
      </c>
    </row>
    <row r="92" spans="1:10" x14ac:dyDescent="0.25">
      <c r="A92" s="110" t="s">
        <v>144</v>
      </c>
      <c r="B92" s="290">
        <v>0.71329887999999997</v>
      </c>
      <c r="C92" s="290">
        <v>6.2325999999999994E-4</v>
      </c>
      <c r="D92" s="290">
        <v>6.2325999999999994E-4</v>
      </c>
      <c r="E92" s="290">
        <v>0</v>
      </c>
      <c r="F92" s="290">
        <v>0.13315746000000001</v>
      </c>
      <c r="G92" s="290">
        <v>2.62938786</v>
      </c>
      <c r="H92" s="290">
        <v>0</v>
      </c>
      <c r="I92" s="290">
        <v>0</v>
      </c>
      <c r="J92" s="290">
        <v>0.14347721999999999</v>
      </c>
    </row>
    <row r="93" spans="1:10" x14ac:dyDescent="0.25">
      <c r="A93" s="110" t="s">
        <v>59</v>
      </c>
      <c r="B93" s="290">
        <v>8.7539000000000002E-3</v>
      </c>
      <c r="C93" s="290">
        <v>5.9999999999999995E-4</v>
      </c>
      <c r="D93" s="290">
        <v>0</v>
      </c>
      <c r="E93" s="290">
        <v>0</v>
      </c>
      <c r="F93" s="290">
        <v>6.8185839999999998E-2</v>
      </c>
      <c r="G93" s="290">
        <v>1.3469677499999999</v>
      </c>
      <c r="H93" s="290">
        <v>2.5886970000000002E-2</v>
      </c>
      <c r="I93" s="290">
        <v>2.6693699999999999E-3</v>
      </c>
      <c r="J93" s="290">
        <v>6.8185839999999998E-2</v>
      </c>
    </row>
    <row r="94" spans="1:10" x14ac:dyDescent="0.25">
      <c r="A94" s="110" t="s">
        <v>150</v>
      </c>
      <c r="B94" s="290">
        <v>1.4511014499999999</v>
      </c>
      <c r="C94" s="290">
        <v>5.8224999999999998E-4</v>
      </c>
      <c r="D94" s="290">
        <v>0</v>
      </c>
      <c r="E94" s="290">
        <v>0</v>
      </c>
      <c r="F94" s="290">
        <v>3.6306160000000004E-2</v>
      </c>
      <c r="G94" s="290">
        <v>1.4683516699999999</v>
      </c>
      <c r="H94" s="290">
        <v>5.8224999999999998E-4</v>
      </c>
      <c r="I94" s="290">
        <v>0</v>
      </c>
      <c r="J94" s="290">
        <v>3.0051229999999998E-2</v>
      </c>
    </row>
    <row r="95" spans="1:10" x14ac:dyDescent="0.25">
      <c r="A95" s="110" t="s">
        <v>135</v>
      </c>
      <c r="B95" s="290">
        <v>0.95701408999999993</v>
      </c>
      <c r="C95" s="290">
        <v>5.6700000000000001E-4</v>
      </c>
      <c r="D95" s="290">
        <v>0</v>
      </c>
      <c r="E95" s="290">
        <v>1.0405E-3</v>
      </c>
      <c r="F95" s="290">
        <v>3.5096257000000004</v>
      </c>
      <c r="G95" s="290">
        <v>73.098524449999999</v>
      </c>
      <c r="H95" s="290">
        <v>3.9454499999999997E-3</v>
      </c>
      <c r="I95" s="290">
        <v>0</v>
      </c>
      <c r="J95" s="290">
        <v>3.56038795</v>
      </c>
    </row>
    <row r="96" spans="1:10" x14ac:dyDescent="0.25">
      <c r="A96" s="110" t="s">
        <v>136</v>
      </c>
      <c r="B96" s="290">
        <v>4.2183970000000001E-2</v>
      </c>
      <c r="C96" s="290">
        <v>4.5608999999999998E-4</v>
      </c>
      <c r="D96" s="290">
        <v>0</v>
      </c>
      <c r="E96" s="290">
        <v>0</v>
      </c>
      <c r="F96" s="290">
        <v>2.2784180000000001E-2</v>
      </c>
      <c r="G96" s="290">
        <v>1.1519531299999999</v>
      </c>
      <c r="H96" s="290">
        <v>4.5608999999999998E-4</v>
      </c>
      <c r="I96" s="290">
        <v>0</v>
      </c>
      <c r="J96" s="290">
        <v>9.6028119999999995E-2</v>
      </c>
    </row>
    <row r="97" spans="1:10" x14ac:dyDescent="0.25">
      <c r="A97" s="110" t="s">
        <v>47</v>
      </c>
      <c r="B97" s="290">
        <v>4.2898700000000003E-3</v>
      </c>
      <c r="C97" s="290">
        <v>2.8149000000000002E-4</v>
      </c>
      <c r="D97" s="290">
        <v>2.8149000000000002E-4</v>
      </c>
      <c r="E97" s="290">
        <v>0</v>
      </c>
      <c r="F97" s="290">
        <v>0</v>
      </c>
      <c r="G97" s="290">
        <v>0.71792263000000001</v>
      </c>
      <c r="H97" s="290">
        <v>0</v>
      </c>
      <c r="I97" s="290">
        <v>0</v>
      </c>
      <c r="J97" s="290">
        <v>0</v>
      </c>
    </row>
    <row r="98" spans="1:10" x14ac:dyDescent="0.25">
      <c r="A98" s="110" t="s">
        <v>163</v>
      </c>
      <c r="B98" s="290">
        <v>1.6174239999999999E-2</v>
      </c>
      <c r="C98" s="290">
        <v>8.3189999999999995E-5</v>
      </c>
      <c r="D98" s="290">
        <v>8.3189999999999995E-5</v>
      </c>
      <c r="E98" s="290">
        <v>0</v>
      </c>
      <c r="F98" s="290">
        <v>1.8463189999999997E-2</v>
      </c>
      <c r="G98" s="290">
        <v>4.3196879800000003</v>
      </c>
      <c r="H98" s="290">
        <v>0</v>
      </c>
      <c r="I98" s="290">
        <v>0</v>
      </c>
      <c r="J98" s="290">
        <v>0.70484234000000001</v>
      </c>
    </row>
    <row r="99" spans="1:10" x14ac:dyDescent="0.25">
      <c r="A99" s="110" t="s">
        <v>13</v>
      </c>
      <c r="B99" s="290">
        <v>0</v>
      </c>
      <c r="C99" s="290">
        <v>0</v>
      </c>
      <c r="D99" s="290">
        <v>0</v>
      </c>
      <c r="E99" s="290">
        <v>0</v>
      </c>
      <c r="F99" s="290">
        <v>125.86649023000001</v>
      </c>
      <c r="G99" s="290">
        <v>1.14843E-3</v>
      </c>
      <c r="H99" s="290">
        <v>0</v>
      </c>
      <c r="I99" s="290">
        <v>0</v>
      </c>
      <c r="J99" s="290">
        <v>125.86649023000001</v>
      </c>
    </row>
    <row r="100" spans="1:10" x14ac:dyDescent="0.25">
      <c r="A100" s="110" t="s">
        <v>80</v>
      </c>
      <c r="B100" s="290">
        <v>0.3812623</v>
      </c>
      <c r="C100" s="290">
        <v>0</v>
      </c>
      <c r="D100" s="290">
        <v>0</v>
      </c>
      <c r="E100" s="290">
        <v>158.63350573</v>
      </c>
      <c r="F100" s="290">
        <v>56.86924681</v>
      </c>
      <c r="G100" s="290">
        <v>70.572709230000001</v>
      </c>
      <c r="H100" s="290">
        <v>1.889E-5</v>
      </c>
      <c r="I100" s="290">
        <v>0</v>
      </c>
      <c r="J100" s="290">
        <v>220.05029074000001</v>
      </c>
    </row>
    <row r="101" spans="1:10" x14ac:dyDescent="0.25">
      <c r="A101" s="110" t="s">
        <v>160</v>
      </c>
      <c r="B101" s="290">
        <v>88.51624004</v>
      </c>
      <c r="C101" s="290">
        <v>0</v>
      </c>
      <c r="D101" s="290">
        <v>0</v>
      </c>
      <c r="E101" s="290">
        <v>7.0361E-3</v>
      </c>
      <c r="F101" s="290">
        <v>45.4306208</v>
      </c>
      <c r="G101" s="290">
        <v>52.808730759999996</v>
      </c>
      <c r="H101" s="290">
        <v>6.7379999999999995E-5</v>
      </c>
      <c r="I101" s="290">
        <v>72.122119769999998</v>
      </c>
      <c r="J101" s="290">
        <v>58.998388119999994</v>
      </c>
    </row>
    <row r="102" spans="1:10" x14ac:dyDescent="0.25">
      <c r="A102" s="110" t="s">
        <v>217</v>
      </c>
      <c r="B102" s="290">
        <v>39.386633959999998</v>
      </c>
      <c r="C102" s="290">
        <v>0</v>
      </c>
      <c r="D102" s="290">
        <v>0</v>
      </c>
      <c r="E102" s="290">
        <v>0</v>
      </c>
      <c r="F102" s="290">
        <v>39.728397369999996</v>
      </c>
      <c r="G102" s="290">
        <v>92.333276319999996</v>
      </c>
      <c r="H102" s="290">
        <v>0</v>
      </c>
      <c r="I102" s="290">
        <v>0</v>
      </c>
      <c r="J102" s="290">
        <v>98.565625420000003</v>
      </c>
    </row>
    <row r="103" spans="1:10" x14ac:dyDescent="0.25">
      <c r="A103" s="110" t="s">
        <v>189</v>
      </c>
      <c r="B103" s="290">
        <v>18.17086419</v>
      </c>
      <c r="C103" s="290">
        <v>0</v>
      </c>
      <c r="D103" s="290">
        <v>0</v>
      </c>
      <c r="E103" s="290">
        <v>9.6024189900000003</v>
      </c>
      <c r="F103" s="290">
        <v>36.387051419999999</v>
      </c>
      <c r="G103" s="290">
        <v>39.949216189999994</v>
      </c>
      <c r="H103" s="290">
        <v>0</v>
      </c>
      <c r="I103" s="290">
        <v>0.2561871</v>
      </c>
      <c r="J103" s="290">
        <v>180.36205461</v>
      </c>
    </row>
    <row r="104" spans="1:10" x14ac:dyDescent="0.25">
      <c r="A104" s="110" t="s">
        <v>213</v>
      </c>
      <c r="B104" s="290">
        <v>0.15261616</v>
      </c>
      <c r="C104" s="290">
        <v>0</v>
      </c>
      <c r="D104" s="290">
        <v>0</v>
      </c>
      <c r="E104" s="290">
        <v>0</v>
      </c>
      <c r="F104" s="290">
        <v>34.14846919</v>
      </c>
      <c r="G104" s="290">
        <v>2.3556182400000001</v>
      </c>
      <c r="H104" s="290">
        <v>0</v>
      </c>
      <c r="I104" s="290">
        <v>0</v>
      </c>
      <c r="J104" s="290">
        <v>36.490122499999998</v>
      </c>
    </row>
    <row r="105" spans="1:10" x14ac:dyDescent="0.25">
      <c r="A105" s="110" t="s">
        <v>218</v>
      </c>
      <c r="B105" s="290">
        <v>21.380808999999999</v>
      </c>
      <c r="C105" s="290">
        <v>0</v>
      </c>
      <c r="D105" s="290">
        <v>0</v>
      </c>
      <c r="E105" s="290">
        <v>0</v>
      </c>
      <c r="F105" s="290">
        <v>32.368524090000001</v>
      </c>
      <c r="G105" s="290">
        <v>268.59266574999998</v>
      </c>
      <c r="H105" s="290">
        <v>0</v>
      </c>
      <c r="I105" s="290">
        <v>0</v>
      </c>
      <c r="J105" s="290">
        <v>90.813786280000002</v>
      </c>
    </row>
    <row r="106" spans="1:10" x14ac:dyDescent="0.25">
      <c r="A106" s="110" t="s">
        <v>197</v>
      </c>
      <c r="B106" s="290">
        <v>18.94898852</v>
      </c>
      <c r="C106" s="290">
        <v>0</v>
      </c>
      <c r="D106" s="290">
        <v>0</v>
      </c>
      <c r="E106" s="290">
        <v>3.4472910000000002E-2</v>
      </c>
      <c r="F106" s="290">
        <v>18.860676909999999</v>
      </c>
      <c r="G106" s="290">
        <v>19.131986250000001</v>
      </c>
      <c r="H106" s="290">
        <v>0</v>
      </c>
      <c r="I106" s="290">
        <v>0</v>
      </c>
      <c r="J106" s="290">
        <v>22.56075598</v>
      </c>
    </row>
    <row r="107" spans="1:10" x14ac:dyDescent="0.25">
      <c r="A107" s="110" t="s">
        <v>184</v>
      </c>
      <c r="B107" s="290">
        <v>82.413103150000012</v>
      </c>
      <c r="C107" s="290">
        <v>0</v>
      </c>
      <c r="D107" s="290">
        <v>0</v>
      </c>
      <c r="E107" s="290">
        <v>5.5784177100000001</v>
      </c>
      <c r="F107" s="290">
        <v>18.542568030000002</v>
      </c>
      <c r="G107" s="290">
        <v>65.561580409999991</v>
      </c>
      <c r="H107" s="290">
        <v>0</v>
      </c>
      <c r="I107" s="290">
        <v>2.314401E-2</v>
      </c>
      <c r="J107" s="290">
        <v>95.816642879999989</v>
      </c>
    </row>
    <row r="108" spans="1:10" x14ac:dyDescent="0.25">
      <c r="A108" s="110" t="s">
        <v>37</v>
      </c>
      <c r="B108" s="290">
        <v>0.24888964000000002</v>
      </c>
      <c r="C108" s="290">
        <v>0</v>
      </c>
      <c r="D108" s="290">
        <v>0</v>
      </c>
      <c r="E108" s="290">
        <v>1.98692E-2</v>
      </c>
      <c r="F108" s="290">
        <v>15.998118380000001</v>
      </c>
      <c r="G108" s="290">
        <v>172.12639941999998</v>
      </c>
      <c r="H108" s="290">
        <v>4.5957000000000002E-4</v>
      </c>
      <c r="I108" s="290">
        <v>0</v>
      </c>
      <c r="J108" s="290">
        <v>20.399537769999998</v>
      </c>
    </row>
    <row r="109" spans="1:10" x14ac:dyDescent="0.25">
      <c r="A109" s="110" t="s">
        <v>224</v>
      </c>
      <c r="B109" s="290">
        <v>6.9275422699999991</v>
      </c>
      <c r="C109" s="290">
        <v>0</v>
      </c>
      <c r="D109" s="290">
        <v>0</v>
      </c>
      <c r="E109" s="290">
        <v>0.25949076999999998</v>
      </c>
      <c r="F109" s="290">
        <v>15.065167750000001</v>
      </c>
      <c r="G109" s="290">
        <v>2.5251508399999998</v>
      </c>
      <c r="H109" s="290">
        <v>0.95932104000000007</v>
      </c>
      <c r="I109" s="290">
        <v>7.2844399999999997E-3</v>
      </c>
      <c r="J109" s="290">
        <v>39.442069609999997</v>
      </c>
    </row>
    <row r="110" spans="1:10" x14ac:dyDescent="0.25">
      <c r="A110" s="110" t="s">
        <v>11</v>
      </c>
      <c r="B110" s="290">
        <v>0.22096045</v>
      </c>
      <c r="C110" s="290">
        <v>0</v>
      </c>
      <c r="D110" s="290">
        <v>0</v>
      </c>
      <c r="E110" s="290">
        <v>0</v>
      </c>
      <c r="F110" s="290">
        <v>12.015457319999999</v>
      </c>
      <c r="G110" s="290">
        <v>1.1642728100000002</v>
      </c>
      <c r="H110" s="290">
        <v>0</v>
      </c>
      <c r="I110" s="290">
        <v>0</v>
      </c>
      <c r="J110" s="290">
        <v>12.015457319999999</v>
      </c>
    </row>
    <row r="111" spans="1:10" x14ac:dyDescent="0.25">
      <c r="A111" s="110" t="s">
        <v>194</v>
      </c>
      <c r="B111" s="290">
        <v>7.3213465300000005</v>
      </c>
      <c r="C111" s="290">
        <v>0</v>
      </c>
      <c r="D111" s="290">
        <v>0</v>
      </c>
      <c r="E111" s="290">
        <v>1.252E-5</v>
      </c>
      <c r="F111" s="290">
        <v>7.41352236</v>
      </c>
      <c r="G111" s="290">
        <v>39.007161270000005</v>
      </c>
      <c r="H111" s="290">
        <v>0</v>
      </c>
      <c r="I111" s="290">
        <v>1.342702E-2</v>
      </c>
      <c r="J111" s="290">
        <v>12.57999176</v>
      </c>
    </row>
    <row r="112" spans="1:10" x14ac:dyDescent="0.25">
      <c r="A112" s="110" t="s">
        <v>178</v>
      </c>
      <c r="B112" s="290">
        <v>3.3897686299999998</v>
      </c>
      <c r="C112" s="290">
        <v>0</v>
      </c>
      <c r="D112" s="290">
        <v>0</v>
      </c>
      <c r="E112" s="290">
        <v>0.32905190000000001</v>
      </c>
      <c r="F112" s="290">
        <v>7.3443978099999994</v>
      </c>
      <c r="G112" s="290">
        <v>9.6205327500000006</v>
      </c>
      <c r="H112" s="290">
        <v>2.1568380000000002E-2</v>
      </c>
      <c r="I112" s="290">
        <v>0.29508586999999997</v>
      </c>
      <c r="J112" s="290">
        <v>20.310174449999998</v>
      </c>
    </row>
    <row r="113" spans="1:10" x14ac:dyDescent="0.25">
      <c r="A113" s="110" t="s">
        <v>180</v>
      </c>
      <c r="B113" s="290">
        <v>9.2156916500000001</v>
      </c>
      <c r="C113" s="290">
        <v>0</v>
      </c>
      <c r="D113" s="290">
        <v>0</v>
      </c>
      <c r="E113" s="290">
        <v>0</v>
      </c>
      <c r="F113" s="290">
        <v>7.26433426</v>
      </c>
      <c r="G113" s="290">
        <v>19.429815190000003</v>
      </c>
      <c r="H113" s="290">
        <v>0</v>
      </c>
      <c r="I113" s="290">
        <v>4.1201704799999996</v>
      </c>
      <c r="J113" s="290">
        <v>8.5966978100000002</v>
      </c>
    </row>
    <row r="114" spans="1:10" x14ac:dyDescent="0.25">
      <c r="A114" s="110" t="s">
        <v>2</v>
      </c>
      <c r="B114" s="290">
        <v>21.896529300000001</v>
      </c>
      <c r="C114" s="290">
        <v>0</v>
      </c>
      <c r="D114" s="290">
        <v>0</v>
      </c>
      <c r="E114" s="290">
        <v>0</v>
      </c>
      <c r="F114" s="290">
        <v>6.93331067</v>
      </c>
      <c r="G114" s="290">
        <v>5.9478216799999997</v>
      </c>
      <c r="H114" s="290">
        <v>0</v>
      </c>
      <c r="I114" s="290">
        <v>25.095769300000001</v>
      </c>
      <c r="J114" s="290">
        <v>7.1992301799999998</v>
      </c>
    </row>
    <row r="115" spans="1:10" x14ac:dyDescent="0.25">
      <c r="A115" s="110" t="s">
        <v>71</v>
      </c>
      <c r="B115" s="290">
        <v>0</v>
      </c>
      <c r="C115" s="290">
        <v>0</v>
      </c>
      <c r="D115" s="290">
        <v>0</v>
      </c>
      <c r="E115" s="290">
        <v>0</v>
      </c>
      <c r="F115" s="290">
        <v>6.74183646</v>
      </c>
      <c r="G115" s="290">
        <v>1.9582499999999999E-3</v>
      </c>
      <c r="H115" s="290">
        <v>0</v>
      </c>
      <c r="I115" s="290">
        <v>0</v>
      </c>
      <c r="J115" s="290">
        <v>0</v>
      </c>
    </row>
    <row r="116" spans="1:10" x14ac:dyDescent="0.25">
      <c r="A116" s="110" t="s">
        <v>198</v>
      </c>
      <c r="B116" s="290">
        <v>6.0494318800000002</v>
      </c>
      <c r="C116" s="290">
        <v>0</v>
      </c>
      <c r="D116" s="290">
        <v>0</v>
      </c>
      <c r="E116" s="290">
        <v>7.3709999999999997E-5</v>
      </c>
      <c r="F116" s="290">
        <v>6.6635406799999997</v>
      </c>
      <c r="G116" s="290">
        <v>11.265480140000001</v>
      </c>
      <c r="H116" s="290">
        <v>0</v>
      </c>
      <c r="I116" s="290">
        <v>0.59893069999999993</v>
      </c>
      <c r="J116" s="290">
        <v>8.6882212400000007</v>
      </c>
    </row>
    <row r="117" spans="1:10" x14ac:dyDescent="0.25">
      <c r="A117" s="110" t="s">
        <v>200</v>
      </c>
      <c r="B117" s="290">
        <v>8.7889154400000002</v>
      </c>
      <c r="C117" s="290">
        <v>0</v>
      </c>
      <c r="D117" s="290">
        <v>0</v>
      </c>
      <c r="E117" s="290">
        <v>0.18248671999999999</v>
      </c>
      <c r="F117" s="290">
        <v>6.2741960700000003</v>
      </c>
      <c r="G117" s="290">
        <v>18.184846520000001</v>
      </c>
      <c r="H117" s="290">
        <v>0</v>
      </c>
      <c r="I117" s="290">
        <v>2.3681799999999997E-3</v>
      </c>
      <c r="J117" s="290">
        <v>37.953477119999995</v>
      </c>
    </row>
    <row r="118" spans="1:10" x14ac:dyDescent="0.25">
      <c r="A118" s="110" t="s">
        <v>202</v>
      </c>
      <c r="B118" s="290">
        <v>0.32620657000000003</v>
      </c>
      <c r="C118" s="290">
        <v>0</v>
      </c>
      <c r="D118" s="290">
        <v>0</v>
      </c>
      <c r="E118" s="290">
        <v>4.9331769999999997E-2</v>
      </c>
      <c r="F118" s="290">
        <v>5.1871880700000004</v>
      </c>
      <c r="G118" s="290">
        <v>1.7633630300000001</v>
      </c>
      <c r="H118" s="290">
        <v>0</v>
      </c>
      <c r="I118" s="290">
        <v>1.31331E-3</v>
      </c>
      <c r="J118" s="290">
        <v>12.920757050000001</v>
      </c>
    </row>
    <row r="119" spans="1:10" x14ac:dyDescent="0.25">
      <c r="A119" s="110" t="s">
        <v>62</v>
      </c>
      <c r="B119" s="290">
        <v>0</v>
      </c>
      <c r="C119" s="290">
        <v>0</v>
      </c>
      <c r="D119" s="290">
        <v>0</v>
      </c>
      <c r="E119" s="290">
        <v>0</v>
      </c>
      <c r="F119" s="290">
        <v>4.8243938600000007</v>
      </c>
      <c r="G119" s="290">
        <v>0.10738278999999999</v>
      </c>
      <c r="H119" s="290">
        <v>0</v>
      </c>
      <c r="I119" s="290">
        <v>0</v>
      </c>
      <c r="J119" s="290">
        <v>4.8243938600000007</v>
      </c>
    </row>
    <row r="120" spans="1:10" x14ac:dyDescent="0.25">
      <c r="A120" s="110" t="s">
        <v>122</v>
      </c>
      <c r="B120" s="290">
        <v>1.07711E-2</v>
      </c>
      <c r="C120" s="290">
        <v>0</v>
      </c>
      <c r="D120" s="290">
        <v>0</v>
      </c>
      <c r="E120" s="290">
        <v>0.57576386999999996</v>
      </c>
      <c r="F120" s="290">
        <v>4.0790215400000003</v>
      </c>
      <c r="G120" s="290">
        <v>7.0773460500000001</v>
      </c>
      <c r="H120" s="290">
        <v>5.7020000000000006E-5</v>
      </c>
      <c r="I120" s="290">
        <v>0</v>
      </c>
      <c r="J120" s="290">
        <v>5.3684206100000003</v>
      </c>
    </row>
    <row r="121" spans="1:10" x14ac:dyDescent="0.25">
      <c r="A121" s="110" t="s">
        <v>5</v>
      </c>
      <c r="B121" s="290">
        <v>0</v>
      </c>
      <c r="C121" s="290">
        <v>0</v>
      </c>
      <c r="D121" s="290">
        <v>0</v>
      </c>
      <c r="E121" s="290">
        <v>0</v>
      </c>
      <c r="F121" s="290">
        <v>3.4019121000000001</v>
      </c>
      <c r="G121" s="290">
        <v>33.301459729999998</v>
      </c>
      <c r="H121" s="290">
        <v>1.5526300000000002E-3</v>
      </c>
      <c r="I121" s="290">
        <v>0</v>
      </c>
      <c r="J121" s="290">
        <v>3.9772901099999998</v>
      </c>
    </row>
    <row r="122" spans="1:10" x14ac:dyDescent="0.25">
      <c r="A122" s="110" t="s">
        <v>28</v>
      </c>
      <c r="B122" s="290">
        <v>2.0011500000000002E-3</v>
      </c>
      <c r="C122" s="290">
        <v>0</v>
      </c>
      <c r="D122" s="290">
        <v>0</v>
      </c>
      <c r="E122" s="290">
        <v>0.50566555000000002</v>
      </c>
      <c r="F122" s="290">
        <v>3.0074391700000001</v>
      </c>
      <c r="G122" s="290">
        <v>8.5677324299999995</v>
      </c>
      <c r="H122" s="290">
        <v>4.1194200000000004E-3</v>
      </c>
      <c r="I122" s="290">
        <v>0</v>
      </c>
      <c r="J122" s="290">
        <v>3.5147096800000002</v>
      </c>
    </row>
    <row r="123" spans="1:10" x14ac:dyDescent="0.25">
      <c r="A123" s="110" t="s">
        <v>226</v>
      </c>
      <c r="B123" s="290">
        <v>2.4519019999999999E-2</v>
      </c>
      <c r="C123" s="290">
        <v>0</v>
      </c>
      <c r="D123" s="290">
        <v>0</v>
      </c>
      <c r="E123" s="290">
        <v>0</v>
      </c>
      <c r="F123" s="290">
        <v>2.6832051400000001</v>
      </c>
      <c r="G123" s="290">
        <v>1.2952868100000001</v>
      </c>
      <c r="H123" s="290">
        <v>0</v>
      </c>
      <c r="I123" s="290">
        <v>0</v>
      </c>
      <c r="J123" s="290">
        <v>2.6832051400000001</v>
      </c>
    </row>
    <row r="124" spans="1:10" x14ac:dyDescent="0.25">
      <c r="A124" s="110" t="s">
        <v>103</v>
      </c>
      <c r="B124" s="290">
        <v>2.09453734</v>
      </c>
      <c r="C124" s="290">
        <v>0</v>
      </c>
      <c r="D124" s="290">
        <v>0</v>
      </c>
      <c r="E124" s="290">
        <v>0</v>
      </c>
      <c r="F124" s="290">
        <v>2.6423734100000003</v>
      </c>
      <c r="G124" s="290">
        <v>17.864164070000001</v>
      </c>
      <c r="H124" s="290">
        <v>0</v>
      </c>
      <c r="I124" s="290">
        <v>5.1450000000000003E-3</v>
      </c>
      <c r="J124" s="290">
        <v>4.4074932899999997</v>
      </c>
    </row>
    <row r="125" spans="1:10" x14ac:dyDescent="0.25">
      <c r="A125" s="110" t="s">
        <v>110</v>
      </c>
      <c r="B125" s="290">
        <v>0.89111615</v>
      </c>
      <c r="C125" s="290">
        <v>0</v>
      </c>
      <c r="D125" s="290">
        <v>0</v>
      </c>
      <c r="E125" s="290">
        <v>0</v>
      </c>
      <c r="F125" s="290">
        <v>2.4384386299999998</v>
      </c>
      <c r="G125" s="290">
        <v>8.9143526099999999</v>
      </c>
      <c r="H125" s="290">
        <v>0</v>
      </c>
      <c r="I125" s="290">
        <v>0</v>
      </c>
      <c r="J125" s="290">
        <v>14.509249039999998</v>
      </c>
    </row>
    <row r="126" spans="1:10" x14ac:dyDescent="0.25">
      <c r="A126" s="110" t="s">
        <v>168</v>
      </c>
      <c r="B126" s="290">
        <v>2.7727394799999998</v>
      </c>
      <c r="C126" s="290">
        <v>0</v>
      </c>
      <c r="D126" s="290">
        <v>0</v>
      </c>
      <c r="E126" s="290">
        <v>8.5898203800000008</v>
      </c>
      <c r="F126" s="290">
        <v>2.2657403299999999</v>
      </c>
      <c r="G126" s="290">
        <v>42.151693969999997</v>
      </c>
      <c r="H126" s="290">
        <v>0</v>
      </c>
      <c r="I126" s="290">
        <v>0</v>
      </c>
      <c r="J126" s="290">
        <v>10.85787393</v>
      </c>
    </row>
    <row r="127" spans="1:10" x14ac:dyDescent="0.25">
      <c r="A127" s="110" t="s">
        <v>221</v>
      </c>
      <c r="B127" s="290">
        <v>0.79128050999999999</v>
      </c>
      <c r="C127" s="290">
        <v>0</v>
      </c>
      <c r="D127" s="290">
        <v>0</v>
      </c>
      <c r="E127" s="290">
        <v>0</v>
      </c>
      <c r="F127" s="290">
        <v>2.23992368</v>
      </c>
      <c r="G127" s="290">
        <v>4.2222723099999993</v>
      </c>
      <c r="H127" s="290">
        <v>0</v>
      </c>
      <c r="I127" s="290">
        <v>0</v>
      </c>
      <c r="J127" s="290">
        <v>3.7511678599999998</v>
      </c>
    </row>
    <row r="128" spans="1:10" x14ac:dyDescent="0.25">
      <c r="A128" s="110" t="s">
        <v>7</v>
      </c>
      <c r="B128" s="290">
        <v>0</v>
      </c>
      <c r="C128" s="290">
        <v>0</v>
      </c>
      <c r="D128" s="290">
        <v>0</v>
      </c>
      <c r="E128" s="290">
        <v>0</v>
      </c>
      <c r="F128" s="290">
        <v>2.2335359100000001</v>
      </c>
      <c r="G128" s="290">
        <v>20.340886260000001</v>
      </c>
      <c r="H128" s="290">
        <v>0</v>
      </c>
      <c r="I128" s="290">
        <v>0</v>
      </c>
      <c r="J128" s="290">
        <v>2.2335359100000001</v>
      </c>
    </row>
    <row r="129" spans="1:10" x14ac:dyDescent="0.25">
      <c r="A129" s="110" t="s">
        <v>199</v>
      </c>
      <c r="B129" s="290">
        <v>0.73975341999999999</v>
      </c>
      <c r="C129" s="290">
        <v>0</v>
      </c>
      <c r="D129" s="290">
        <v>0</v>
      </c>
      <c r="E129" s="290">
        <v>2.498889E-2</v>
      </c>
      <c r="F129" s="290">
        <v>2.1435862700000001</v>
      </c>
      <c r="G129" s="290">
        <v>5.6167762300000001</v>
      </c>
      <c r="H129" s="290">
        <v>5.4027999999999997E-4</v>
      </c>
      <c r="I129" s="290">
        <v>4.809364E-2</v>
      </c>
      <c r="J129" s="290">
        <v>3.47424833</v>
      </c>
    </row>
    <row r="130" spans="1:10" x14ac:dyDescent="0.25">
      <c r="A130" s="110" t="s">
        <v>114</v>
      </c>
      <c r="B130" s="290">
        <v>31.126602370000001</v>
      </c>
      <c r="C130" s="290">
        <v>0</v>
      </c>
      <c r="D130" s="290">
        <v>0</v>
      </c>
      <c r="E130" s="290">
        <v>0</v>
      </c>
      <c r="F130" s="290">
        <v>2.0999007999999999</v>
      </c>
      <c r="G130" s="290">
        <v>8.3481800499999999</v>
      </c>
      <c r="H130" s="290">
        <v>0</v>
      </c>
      <c r="I130" s="290">
        <v>0</v>
      </c>
      <c r="J130" s="290">
        <v>5.3988111500000002</v>
      </c>
    </row>
    <row r="131" spans="1:10" x14ac:dyDescent="0.25">
      <c r="A131" s="110" t="s">
        <v>181</v>
      </c>
      <c r="B131" s="290">
        <v>7.0063217</v>
      </c>
      <c r="C131" s="290">
        <v>0</v>
      </c>
      <c r="D131" s="290">
        <v>0</v>
      </c>
      <c r="E131" s="290">
        <v>1.34295381</v>
      </c>
      <c r="F131" s="290">
        <v>2.09276712</v>
      </c>
      <c r="G131" s="290">
        <v>2.9839159999999998</v>
      </c>
      <c r="H131" s="290">
        <v>0</v>
      </c>
      <c r="I131" s="290">
        <v>9.089149999999999E-3</v>
      </c>
      <c r="J131" s="290">
        <v>5.4993636200000005</v>
      </c>
    </row>
    <row r="132" spans="1:10" x14ac:dyDescent="0.25">
      <c r="A132" s="110" t="s">
        <v>176</v>
      </c>
      <c r="B132" s="290">
        <v>0</v>
      </c>
      <c r="C132" s="290">
        <v>0</v>
      </c>
      <c r="D132" s="290">
        <v>0</v>
      </c>
      <c r="E132" s="290">
        <v>0</v>
      </c>
      <c r="F132" s="290">
        <v>1.7818054299999999</v>
      </c>
      <c r="G132" s="290">
        <v>0.22113774</v>
      </c>
      <c r="H132" s="290">
        <v>0</v>
      </c>
      <c r="I132" s="290">
        <v>0</v>
      </c>
      <c r="J132" s="290">
        <v>1.7966328600000001</v>
      </c>
    </row>
    <row r="133" spans="1:10" x14ac:dyDescent="0.25">
      <c r="A133" s="110" t="s">
        <v>251</v>
      </c>
      <c r="B133" s="290">
        <v>5.8848123299999999</v>
      </c>
      <c r="C133" s="290">
        <v>0</v>
      </c>
      <c r="D133" s="290">
        <v>0</v>
      </c>
      <c r="E133" s="290">
        <v>0.10107083</v>
      </c>
      <c r="F133" s="290">
        <v>1.6984974099999999</v>
      </c>
      <c r="G133" s="290">
        <v>9.8508426099999991</v>
      </c>
      <c r="H133" s="290">
        <v>0</v>
      </c>
      <c r="I133" s="290">
        <v>0</v>
      </c>
      <c r="J133" s="290">
        <v>2.1966867900000002</v>
      </c>
    </row>
    <row r="134" spans="1:10" x14ac:dyDescent="0.25">
      <c r="A134" s="110" t="s">
        <v>88</v>
      </c>
      <c r="B134" s="290">
        <v>4.8599E-4</v>
      </c>
      <c r="C134" s="290">
        <v>0</v>
      </c>
      <c r="D134" s="290">
        <v>0</v>
      </c>
      <c r="E134" s="290">
        <v>0</v>
      </c>
      <c r="F134" s="290">
        <v>1.58943295</v>
      </c>
      <c r="G134" s="290">
        <v>61.98239186</v>
      </c>
      <c r="H134" s="290">
        <v>0</v>
      </c>
      <c r="I134" s="290">
        <v>0</v>
      </c>
      <c r="J134" s="290">
        <v>1.5904656799999999</v>
      </c>
    </row>
    <row r="135" spans="1:10" x14ac:dyDescent="0.25">
      <c r="A135" s="110" t="s">
        <v>188</v>
      </c>
      <c r="B135" s="290">
        <v>3.0433050000000001</v>
      </c>
      <c r="C135" s="290">
        <v>0</v>
      </c>
      <c r="D135" s="290">
        <v>0</v>
      </c>
      <c r="E135" s="290">
        <v>2.4816080000000001E-2</v>
      </c>
      <c r="F135" s="290">
        <v>1.56110894</v>
      </c>
      <c r="G135" s="290">
        <v>3.3607292100000001</v>
      </c>
      <c r="H135" s="290">
        <v>0</v>
      </c>
      <c r="I135" s="290">
        <v>0</v>
      </c>
      <c r="J135" s="290">
        <v>1.53359059</v>
      </c>
    </row>
    <row r="136" spans="1:10" x14ac:dyDescent="0.25">
      <c r="A136" s="110" t="s">
        <v>147</v>
      </c>
      <c r="B136" s="290">
        <v>2.8359612599999999</v>
      </c>
      <c r="C136" s="290">
        <v>0</v>
      </c>
      <c r="D136" s="290">
        <v>0</v>
      </c>
      <c r="E136" s="290">
        <v>6.1560810000000001E-2</v>
      </c>
      <c r="F136" s="290">
        <v>1.4433460200000001</v>
      </c>
      <c r="G136" s="290">
        <v>9.793410810000001</v>
      </c>
      <c r="H136" s="290">
        <v>0</v>
      </c>
      <c r="I136" s="290">
        <v>4.5491730000000001E-2</v>
      </c>
      <c r="J136" s="290">
        <v>5.8137474299999994</v>
      </c>
    </row>
    <row r="137" spans="1:10" x14ac:dyDescent="0.25">
      <c r="A137" s="110" t="s">
        <v>177</v>
      </c>
      <c r="B137" s="290">
        <v>2.0022999999999999E-2</v>
      </c>
      <c r="C137" s="290">
        <v>0</v>
      </c>
      <c r="D137" s="290">
        <v>0</v>
      </c>
      <c r="E137" s="290">
        <v>0</v>
      </c>
      <c r="F137" s="290">
        <v>1.36795423</v>
      </c>
      <c r="G137" s="290">
        <v>2.7110999999999997E-3</v>
      </c>
      <c r="H137" s="290">
        <v>0</v>
      </c>
      <c r="I137" s="290">
        <v>2.0022999999999999E-2</v>
      </c>
      <c r="J137" s="290">
        <v>1.36795423</v>
      </c>
    </row>
    <row r="138" spans="1:10" x14ac:dyDescent="0.25">
      <c r="A138" s="110" t="s">
        <v>101</v>
      </c>
      <c r="B138" s="290">
        <v>3.7908099999999999E-3</v>
      </c>
      <c r="C138" s="290">
        <v>0</v>
      </c>
      <c r="D138" s="290">
        <v>0</v>
      </c>
      <c r="E138" s="290">
        <v>0</v>
      </c>
      <c r="F138" s="290">
        <v>1.1806261299999998</v>
      </c>
      <c r="G138" s="290">
        <v>0.64625345999999995</v>
      </c>
      <c r="H138" s="290">
        <v>0</v>
      </c>
      <c r="I138" s="290">
        <v>0.24155145</v>
      </c>
      <c r="J138" s="290">
        <v>1.4539178799999999</v>
      </c>
    </row>
    <row r="139" spans="1:10" x14ac:dyDescent="0.25">
      <c r="A139" s="110" t="s">
        <v>190</v>
      </c>
      <c r="B139" s="290">
        <v>2.6320955399999999</v>
      </c>
      <c r="C139" s="290">
        <v>0</v>
      </c>
      <c r="D139" s="290">
        <v>0</v>
      </c>
      <c r="E139" s="290">
        <v>6.3326899999999993E-3</v>
      </c>
      <c r="F139" s="290">
        <v>1.02974623</v>
      </c>
      <c r="G139" s="290">
        <v>1.27800969</v>
      </c>
      <c r="H139" s="290">
        <v>0</v>
      </c>
      <c r="I139" s="290">
        <v>0</v>
      </c>
      <c r="J139" s="290">
        <v>1.0172010600000001</v>
      </c>
    </row>
    <row r="140" spans="1:10" x14ac:dyDescent="0.25">
      <c r="A140" s="110" t="s">
        <v>248</v>
      </c>
      <c r="B140" s="290">
        <v>0.16682067</v>
      </c>
      <c r="C140" s="290">
        <v>0</v>
      </c>
      <c r="D140" s="290">
        <v>0</v>
      </c>
      <c r="E140" s="290">
        <v>0</v>
      </c>
      <c r="F140" s="290">
        <v>0.95822105000000002</v>
      </c>
      <c r="G140" s="290">
        <v>0.43307224</v>
      </c>
      <c r="H140" s="290">
        <v>0</v>
      </c>
      <c r="I140" s="290">
        <v>0</v>
      </c>
      <c r="J140" s="290">
        <v>3.7610150400000002</v>
      </c>
    </row>
    <row r="141" spans="1:10" x14ac:dyDescent="0.25">
      <c r="A141" s="110" t="s">
        <v>117</v>
      </c>
      <c r="B141" s="290">
        <v>0.76212868</v>
      </c>
      <c r="C141" s="290">
        <v>0</v>
      </c>
      <c r="D141" s="290">
        <v>0</v>
      </c>
      <c r="E141" s="290">
        <v>1.6111139999999999E-2</v>
      </c>
      <c r="F141" s="290">
        <v>0.90752197000000001</v>
      </c>
      <c r="G141" s="290">
        <v>20.272417670000003</v>
      </c>
      <c r="H141" s="290">
        <v>0</v>
      </c>
      <c r="I141" s="290">
        <v>9.0228999999999993E-4</v>
      </c>
      <c r="J141" s="290">
        <v>1.3656048200000002</v>
      </c>
    </row>
    <row r="142" spans="1:10" x14ac:dyDescent="0.25">
      <c r="A142" s="110" t="s">
        <v>116</v>
      </c>
      <c r="B142" s="290">
        <v>1.52894971</v>
      </c>
      <c r="C142" s="290">
        <v>0</v>
      </c>
      <c r="D142" s="290">
        <v>0</v>
      </c>
      <c r="E142" s="290">
        <v>0.10424642999999999</v>
      </c>
      <c r="F142" s="290">
        <v>0.82147540000000008</v>
      </c>
      <c r="G142" s="290">
        <v>26.985664570000001</v>
      </c>
      <c r="H142" s="290">
        <v>0</v>
      </c>
      <c r="I142" s="290">
        <v>0</v>
      </c>
      <c r="J142" s="290">
        <v>3.4504131899999999</v>
      </c>
    </row>
    <row r="143" spans="1:10" x14ac:dyDescent="0.25">
      <c r="A143" s="110" t="s">
        <v>222</v>
      </c>
      <c r="B143" s="290">
        <v>0.88145474000000001</v>
      </c>
      <c r="C143" s="290">
        <v>0</v>
      </c>
      <c r="D143" s="290">
        <v>0</v>
      </c>
      <c r="E143" s="290">
        <v>0.97257709999999997</v>
      </c>
      <c r="F143" s="290">
        <v>0.81003378000000004</v>
      </c>
      <c r="G143" s="290">
        <v>14.832379210000001</v>
      </c>
      <c r="H143" s="290">
        <v>0.24236366000000001</v>
      </c>
      <c r="I143" s="290">
        <v>7.6319999999999999E-3</v>
      </c>
      <c r="J143" s="290">
        <v>4.6995807800000007</v>
      </c>
    </row>
    <row r="144" spans="1:10" x14ac:dyDescent="0.25">
      <c r="A144" s="110" t="s">
        <v>214</v>
      </c>
      <c r="B144" s="290">
        <v>10.761543319999999</v>
      </c>
      <c r="C144" s="290">
        <v>0</v>
      </c>
      <c r="D144" s="290">
        <v>0</v>
      </c>
      <c r="E144" s="290">
        <v>3.2085490000000001E-2</v>
      </c>
      <c r="F144" s="290">
        <v>0.78221286000000001</v>
      </c>
      <c r="G144" s="290">
        <v>42.68355553</v>
      </c>
      <c r="H144" s="290">
        <v>0</v>
      </c>
      <c r="I144" s="290">
        <v>0</v>
      </c>
      <c r="J144" s="290">
        <v>3.2881122999999999</v>
      </c>
    </row>
    <row r="145" spans="1:10" x14ac:dyDescent="0.25">
      <c r="A145" s="110" t="s">
        <v>246</v>
      </c>
      <c r="B145" s="290">
        <v>2.5429094000000001</v>
      </c>
      <c r="C145" s="290">
        <v>0</v>
      </c>
      <c r="D145" s="290">
        <v>0</v>
      </c>
      <c r="E145" s="290">
        <v>4.9944899999999999E-3</v>
      </c>
      <c r="F145" s="290">
        <v>0.67655143999999989</v>
      </c>
      <c r="G145" s="290">
        <v>9.6662585199999995</v>
      </c>
      <c r="H145" s="290">
        <v>0</v>
      </c>
      <c r="I145" s="290">
        <v>8.3277999999999998E-4</v>
      </c>
      <c r="J145" s="290">
        <v>1.3416089600000001</v>
      </c>
    </row>
    <row r="146" spans="1:10" x14ac:dyDescent="0.25">
      <c r="A146" s="110" t="s">
        <v>205</v>
      </c>
      <c r="B146" s="290">
        <v>1.71714144</v>
      </c>
      <c r="C146" s="290">
        <v>0</v>
      </c>
      <c r="D146" s="290">
        <v>0</v>
      </c>
      <c r="E146" s="290">
        <v>0.12770444</v>
      </c>
      <c r="F146" s="290">
        <v>0.67081104000000003</v>
      </c>
      <c r="G146" s="290">
        <v>1.1082891399999999</v>
      </c>
      <c r="H146" s="290">
        <v>0</v>
      </c>
      <c r="I146" s="290">
        <v>0</v>
      </c>
      <c r="J146" s="290">
        <v>1.3279329499999999</v>
      </c>
    </row>
    <row r="147" spans="1:10" x14ac:dyDescent="0.25">
      <c r="A147" s="110" t="s">
        <v>228</v>
      </c>
      <c r="B147" s="290">
        <v>2.5745962599999999</v>
      </c>
      <c r="C147" s="290">
        <v>0</v>
      </c>
      <c r="D147" s="290">
        <v>0</v>
      </c>
      <c r="E147" s="290">
        <v>2.1097729999999999E-2</v>
      </c>
      <c r="F147" s="290">
        <v>0.59745846999999996</v>
      </c>
      <c r="G147" s="290">
        <v>12.61769056</v>
      </c>
      <c r="H147" s="290">
        <v>0</v>
      </c>
      <c r="I147" s="290">
        <v>0</v>
      </c>
      <c r="J147" s="290">
        <v>0.91958593</v>
      </c>
    </row>
    <row r="148" spans="1:10" x14ac:dyDescent="0.25">
      <c r="A148" s="110" t="s">
        <v>185</v>
      </c>
      <c r="B148" s="290">
        <v>0.36661729999999998</v>
      </c>
      <c r="C148" s="290">
        <v>0</v>
      </c>
      <c r="D148" s="290">
        <v>0</v>
      </c>
      <c r="E148" s="290">
        <v>0</v>
      </c>
      <c r="F148" s="290">
        <v>0.59451133999999994</v>
      </c>
      <c r="G148" s="290">
        <v>2.7533377999999997</v>
      </c>
      <c r="H148" s="290">
        <v>0</v>
      </c>
      <c r="I148" s="290">
        <v>0</v>
      </c>
      <c r="J148" s="290">
        <v>0.77290141000000001</v>
      </c>
    </row>
    <row r="149" spans="1:10" x14ac:dyDescent="0.25">
      <c r="A149" s="110" t="s">
        <v>98</v>
      </c>
      <c r="B149" s="290">
        <v>20.20918679</v>
      </c>
      <c r="C149" s="290">
        <v>0</v>
      </c>
      <c r="D149" s="290">
        <v>0</v>
      </c>
      <c r="E149" s="290">
        <v>2.9204299999999999E-3</v>
      </c>
      <c r="F149" s="290">
        <v>0.59240343000000006</v>
      </c>
      <c r="G149" s="290">
        <v>8.0805605199999988</v>
      </c>
      <c r="H149" s="290">
        <v>0</v>
      </c>
      <c r="I149" s="290">
        <v>0</v>
      </c>
      <c r="J149" s="290">
        <v>11.86915853</v>
      </c>
    </row>
    <row r="150" spans="1:10" x14ac:dyDescent="0.25">
      <c r="A150" s="110" t="s">
        <v>192</v>
      </c>
      <c r="B150" s="290">
        <v>0.18677976000000002</v>
      </c>
      <c r="C150" s="290">
        <v>0</v>
      </c>
      <c r="D150" s="290">
        <v>0</v>
      </c>
      <c r="E150" s="290">
        <v>1.7884250000000001E-2</v>
      </c>
      <c r="F150" s="290">
        <v>0.53335047000000002</v>
      </c>
      <c r="G150" s="290">
        <v>0.12424025999999999</v>
      </c>
      <c r="H150" s="290">
        <v>0</v>
      </c>
      <c r="I150" s="290">
        <v>0</v>
      </c>
      <c r="J150" s="290">
        <v>0.58041205000000007</v>
      </c>
    </row>
    <row r="151" spans="1:10" x14ac:dyDescent="0.25">
      <c r="A151" s="110" t="s">
        <v>145</v>
      </c>
      <c r="B151" s="290">
        <v>3.8124709999999999E-2</v>
      </c>
      <c r="C151" s="290">
        <v>0</v>
      </c>
      <c r="D151" s="290">
        <v>0</v>
      </c>
      <c r="E151" s="290">
        <v>6.4271400000000005E-3</v>
      </c>
      <c r="F151" s="290">
        <v>0.44593875999999999</v>
      </c>
      <c r="G151" s="290">
        <v>12.362567090000001</v>
      </c>
      <c r="H151" s="290">
        <v>0</v>
      </c>
      <c r="I151" s="290">
        <v>0</v>
      </c>
      <c r="J151" s="290">
        <v>0.45251834999999996</v>
      </c>
    </row>
    <row r="152" spans="1:10" x14ac:dyDescent="0.25">
      <c r="A152" s="110" t="s">
        <v>148</v>
      </c>
      <c r="B152" s="290">
        <v>1.0319493499999999</v>
      </c>
      <c r="C152" s="290">
        <v>0</v>
      </c>
      <c r="D152" s="290">
        <v>0</v>
      </c>
      <c r="E152" s="290">
        <v>0</v>
      </c>
      <c r="F152" s="290">
        <v>0.42733298999999997</v>
      </c>
      <c r="G152" s="290">
        <v>8.9681781100000002</v>
      </c>
      <c r="H152" s="290">
        <v>0</v>
      </c>
      <c r="I152" s="290">
        <v>2.2392369999999998E-2</v>
      </c>
      <c r="J152" s="290">
        <v>1.2194346699999998</v>
      </c>
    </row>
    <row r="153" spans="1:10" x14ac:dyDescent="0.25">
      <c r="A153" s="110" t="s">
        <v>206</v>
      </c>
      <c r="B153" s="290">
        <v>6.7032340799999997</v>
      </c>
      <c r="C153" s="290">
        <v>0</v>
      </c>
      <c r="D153" s="290">
        <v>0</v>
      </c>
      <c r="E153" s="290">
        <v>2.0747000000000002E-2</v>
      </c>
      <c r="F153" s="290">
        <v>0.42221707000000003</v>
      </c>
      <c r="G153" s="290">
        <v>14.88473752</v>
      </c>
      <c r="H153" s="290">
        <v>0</v>
      </c>
      <c r="I153" s="290">
        <v>0</v>
      </c>
      <c r="J153" s="290">
        <v>1.0379921000000001</v>
      </c>
    </row>
    <row r="154" spans="1:10" x14ac:dyDescent="0.25">
      <c r="A154" s="110" t="s">
        <v>203</v>
      </c>
      <c r="B154" s="290">
        <v>6.4422715799999999</v>
      </c>
      <c r="C154" s="290">
        <v>0</v>
      </c>
      <c r="D154" s="290">
        <v>0</v>
      </c>
      <c r="E154" s="290">
        <v>8.7744199999999998E-3</v>
      </c>
      <c r="F154" s="290">
        <v>0.41435597999999996</v>
      </c>
      <c r="G154" s="290">
        <v>18.700582390000001</v>
      </c>
      <c r="H154" s="290">
        <v>0</v>
      </c>
      <c r="I154" s="290">
        <v>0</v>
      </c>
      <c r="J154" s="290">
        <v>7.5671438899999997</v>
      </c>
    </row>
    <row r="155" spans="1:10" x14ac:dyDescent="0.25">
      <c r="A155" s="110" t="s">
        <v>182</v>
      </c>
      <c r="B155" s="290">
        <v>2.4228703500000002</v>
      </c>
      <c r="C155" s="290">
        <v>0</v>
      </c>
      <c r="D155" s="290">
        <v>0</v>
      </c>
      <c r="E155" s="290">
        <v>0</v>
      </c>
      <c r="F155" s="290">
        <v>0.33809644</v>
      </c>
      <c r="G155" s="290">
        <v>7.166582</v>
      </c>
      <c r="H155" s="290">
        <v>0</v>
      </c>
      <c r="I155" s="290">
        <v>2.37711E-3</v>
      </c>
      <c r="J155" s="290">
        <v>0.71698357999999995</v>
      </c>
    </row>
    <row r="156" spans="1:10" x14ac:dyDescent="0.25">
      <c r="A156" s="110" t="s">
        <v>156</v>
      </c>
      <c r="B156" s="290">
        <v>11.543182710000002</v>
      </c>
      <c r="C156" s="290">
        <v>0</v>
      </c>
      <c r="D156" s="290">
        <v>0</v>
      </c>
      <c r="E156" s="290">
        <v>0</v>
      </c>
      <c r="F156" s="290">
        <v>0.33012884999999997</v>
      </c>
      <c r="G156" s="290">
        <v>4.6184813799999995</v>
      </c>
      <c r="H156" s="290">
        <v>0</v>
      </c>
      <c r="I156" s="290">
        <v>0</v>
      </c>
      <c r="J156" s="290">
        <v>0.29984661000000001</v>
      </c>
    </row>
    <row r="157" spans="1:10" x14ac:dyDescent="0.25">
      <c r="A157" s="110" t="s">
        <v>34</v>
      </c>
      <c r="B157" s="290">
        <v>0</v>
      </c>
      <c r="C157" s="290">
        <v>0</v>
      </c>
      <c r="D157" s="290">
        <v>0</v>
      </c>
      <c r="E157" s="290">
        <v>0</v>
      </c>
      <c r="F157" s="290">
        <v>0.32395060999999997</v>
      </c>
      <c r="G157" s="290">
        <v>15.210929179999999</v>
      </c>
      <c r="H157" s="290">
        <v>0</v>
      </c>
      <c r="I157" s="290">
        <v>0</v>
      </c>
      <c r="J157" s="290">
        <v>0.32395060999999997</v>
      </c>
    </row>
    <row r="158" spans="1:10" x14ac:dyDescent="0.25">
      <c r="A158" s="110" t="s">
        <v>119</v>
      </c>
      <c r="B158" s="290">
        <v>9.6659759999999997E-2</v>
      </c>
      <c r="C158" s="290">
        <v>0</v>
      </c>
      <c r="D158" s="290">
        <v>0</v>
      </c>
      <c r="E158" s="290">
        <v>0</v>
      </c>
      <c r="F158" s="290">
        <v>0.31378666</v>
      </c>
      <c r="G158" s="290">
        <v>15.167655890000001</v>
      </c>
      <c r="H158" s="290">
        <v>0</v>
      </c>
      <c r="I158" s="290">
        <v>5.0543459999999998E-2</v>
      </c>
      <c r="J158" s="290">
        <v>0.31378666</v>
      </c>
    </row>
    <row r="159" spans="1:10" x14ac:dyDescent="0.25">
      <c r="A159" s="110" t="s">
        <v>187</v>
      </c>
      <c r="B159" s="290">
        <v>0.53555732999999994</v>
      </c>
      <c r="C159" s="290">
        <v>0</v>
      </c>
      <c r="D159" s="290">
        <v>0</v>
      </c>
      <c r="E159" s="290">
        <v>0</v>
      </c>
      <c r="F159" s="290">
        <v>0.30298861999999999</v>
      </c>
      <c r="G159" s="290">
        <v>2.95987095</v>
      </c>
      <c r="H159" s="290">
        <v>0</v>
      </c>
      <c r="I159" s="290">
        <v>0</v>
      </c>
      <c r="J159" s="290">
        <v>0.82357393999999995</v>
      </c>
    </row>
    <row r="160" spans="1:10" x14ac:dyDescent="0.25">
      <c r="A160" s="110" t="s">
        <v>12</v>
      </c>
      <c r="B160" s="290">
        <v>4.0432070000000001E-2</v>
      </c>
      <c r="C160" s="290">
        <v>0</v>
      </c>
      <c r="D160" s="290">
        <v>0</v>
      </c>
      <c r="E160" s="290">
        <v>0</v>
      </c>
      <c r="F160" s="290">
        <v>0.28477608000000004</v>
      </c>
      <c r="G160" s="290">
        <v>6.4686397599999994</v>
      </c>
      <c r="H160" s="290">
        <v>0</v>
      </c>
      <c r="I160" s="290">
        <v>0</v>
      </c>
      <c r="J160" s="290">
        <v>0.28683846999999996</v>
      </c>
    </row>
    <row r="161" spans="1:10" x14ac:dyDescent="0.25">
      <c r="A161" s="110" t="s">
        <v>74</v>
      </c>
      <c r="B161" s="290">
        <v>1.7805970000000001E-2</v>
      </c>
      <c r="C161" s="290">
        <v>0</v>
      </c>
      <c r="D161" s="290">
        <v>0</v>
      </c>
      <c r="E161" s="290">
        <v>0</v>
      </c>
      <c r="F161" s="290">
        <v>0.27843716999999996</v>
      </c>
      <c r="G161" s="290">
        <v>0.21468501000000001</v>
      </c>
      <c r="H161" s="290">
        <v>7.5489999999999997E-4</v>
      </c>
      <c r="I161" s="290">
        <v>0</v>
      </c>
      <c r="J161" s="290">
        <v>0.70126235999999997</v>
      </c>
    </row>
    <row r="162" spans="1:10" x14ac:dyDescent="0.25">
      <c r="A162" s="110" t="s">
        <v>241</v>
      </c>
      <c r="B162" s="290">
        <v>1.09886262</v>
      </c>
      <c r="C162" s="290">
        <v>0</v>
      </c>
      <c r="D162" s="290">
        <v>0</v>
      </c>
      <c r="E162" s="290">
        <v>0</v>
      </c>
      <c r="F162" s="290">
        <v>0.26526047999999997</v>
      </c>
      <c r="G162" s="290">
        <v>1.2333548799999998</v>
      </c>
      <c r="H162" s="290">
        <v>0</v>
      </c>
      <c r="I162" s="290">
        <v>1.6549000000000001E-2</v>
      </c>
      <c r="J162" s="290">
        <v>0.32052355999999999</v>
      </c>
    </row>
    <row r="163" spans="1:10" x14ac:dyDescent="0.25">
      <c r="A163" s="110" t="s">
        <v>84</v>
      </c>
      <c r="B163" s="290">
        <v>0</v>
      </c>
      <c r="C163" s="290">
        <v>0</v>
      </c>
      <c r="D163" s="290">
        <v>0</v>
      </c>
      <c r="E163" s="290">
        <v>0</v>
      </c>
      <c r="F163" s="290">
        <v>0.25123856</v>
      </c>
      <c r="G163" s="290">
        <v>2.2169002099999999</v>
      </c>
      <c r="H163" s="290">
        <v>0</v>
      </c>
      <c r="I163" s="290">
        <v>0</v>
      </c>
      <c r="J163" s="290">
        <v>0.25123856</v>
      </c>
    </row>
    <row r="164" spans="1:10" x14ac:dyDescent="0.25">
      <c r="A164" s="110" t="s">
        <v>96</v>
      </c>
      <c r="B164" s="290">
        <v>0</v>
      </c>
      <c r="C164" s="290">
        <v>0</v>
      </c>
      <c r="D164" s="290">
        <v>0</v>
      </c>
      <c r="E164" s="290">
        <v>0.18265082000000002</v>
      </c>
      <c r="F164" s="290">
        <v>0.23360020000000001</v>
      </c>
      <c r="G164" s="290">
        <v>1.1211266200000001</v>
      </c>
      <c r="H164" s="290">
        <v>0</v>
      </c>
      <c r="I164" s="290">
        <v>0</v>
      </c>
      <c r="J164" s="290">
        <v>0.43729253999999995</v>
      </c>
    </row>
    <row r="165" spans="1:10" x14ac:dyDescent="0.25">
      <c r="A165" s="110" t="s">
        <v>243</v>
      </c>
      <c r="B165" s="290">
        <v>1.4789543700000001</v>
      </c>
      <c r="C165" s="290">
        <v>0</v>
      </c>
      <c r="D165" s="290">
        <v>0</v>
      </c>
      <c r="E165" s="290">
        <v>0</v>
      </c>
      <c r="F165" s="290">
        <v>0.21490565</v>
      </c>
      <c r="G165" s="290">
        <v>1.1899458200000002</v>
      </c>
      <c r="H165" s="290">
        <v>0</v>
      </c>
      <c r="I165" s="290">
        <v>0</v>
      </c>
      <c r="J165" s="290">
        <v>1.32073727</v>
      </c>
    </row>
    <row r="166" spans="1:10" x14ac:dyDescent="0.25">
      <c r="A166" s="110" t="s">
        <v>193</v>
      </c>
      <c r="B166" s="290">
        <v>1.12558669</v>
      </c>
      <c r="C166" s="290">
        <v>0</v>
      </c>
      <c r="D166" s="290">
        <v>0</v>
      </c>
      <c r="E166" s="290">
        <v>1.436E-2</v>
      </c>
      <c r="F166" s="290">
        <v>0.18485018</v>
      </c>
      <c r="G166" s="290">
        <v>2.5862082200000001</v>
      </c>
      <c r="H166" s="290">
        <v>0</v>
      </c>
      <c r="I166" s="290">
        <v>0</v>
      </c>
      <c r="J166" s="290">
        <v>0.23572073999999998</v>
      </c>
    </row>
    <row r="167" spans="1:10" x14ac:dyDescent="0.25">
      <c r="A167" s="110" t="s">
        <v>215</v>
      </c>
      <c r="B167" s="290">
        <v>0.96653533999999997</v>
      </c>
      <c r="C167" s="290">
        <v>0</v>
      </c>
      <c r="D167" s="290">
        <v>0</v>
      </c>
      <c r="E167" s="290">
        <v>0</v>
      </c>
      <c r="F167" s="290">
        <v>0.17760924</v>
      </c>
      <c r="G167" s="290">
        <v>8.4849988500000002</v>
      </c>
      <c r="H167" s="290">
        <v>0</v>
      </c>
      <c r="I167" s="290">
        <v>0</v>
      </c>
      <c r="J167" s="290">
        <v>1.0359450299999999</v>
      </c>
    </row>
    <row r="168" spans="1:10" x14ac:dyDescent="0.25">
      <c r="A168" s="110" t="s">
        <v>239</v>
      </c>
      <c r="B168" s="290">
        <v>6.2767329999999996E-2</v>
      </c>
      <c r="C168" s="290">
        <v>0</v>
      </c>
      <c r="D168" s="290">
        <v>0</v>
      </c>
      <c r="E168" s="290">
        <v>0</v>
      </c>
      <c r="F168" s="290">
        <v>0.16564224</v>
      </c>
      <c r="G168" s="290">
        <v>0.37900825999999999</v>
      </c>
      <c r="H168" s="290">
        <v>0</v>
      </c>
      <c r="I168" s="290">
        <v>0</v>
      </c>
      <c r="J168" s="290">
        <v>3.7686235499999996</v>
      </c>
    </row>
    <row r="169" spans="1:10" x14ac:dyDescent="0.25">
      <c r="A169" s="110" t="s">
        <v>157</v>
      </c>
      <c r="B169" s="290">
        <v>112.70137048999999</v>
      </c>
      <c r="C169" s="290">
        <v>0</v>
      </c>
      <c r="D169" s="290">
        <v>0</v>
      </c>
      <c r="E169" s="290">
        <v>0</v>
      </c>
      <c r="F169" s="290">
        <v>0.16330901</v>
      </c>
      <c r="G169" s="290">
        <v>58.700455420000004</v>
      </c>
      <c r="H169" s="290">
        <v>0</v>
      </c>
      <c r="I169" s="290">
        <v>0</v>
      </c>
      <c r="J169" s="290">
        <v>0.52406812000000003</v>
      </c>
    </row>
    <row r="170" spans="1:10" x14ac:dyDescent="0.25">
      <c r="A170" s="110" t="s">
        <v>132</v>
      </c>
      <c r="B170" s="290">
        <v>1.336202E-2</v>
      </c>
      <c r="C170" s="290">
        <v>0</v>
      </c>
      <c r="D170" s="290">
        <v>0</v>
      </c>
      <c r="E170" s="290">
        <v>0</v>
      </c>
      <c r="F170" s="290">
        <v>0.14290396</v>
      </c>
      <c r="G170" s="290">
        <v>18.74921672</v>
      </c>
      <c r="H170" s="290">
        <v>0</v>
      </c>
      <c r="I170" s="290">
        <v>0</v>
      </c>
      <c r="J170" s="290">
        <v>0.14301067000000001</v>
      </c>
    </row>
    <row r="171" spans="1:10" x14ac:dyDescent="0.25">
      <c r="A171" s="110" t="s">
        <v>247</v>
      </c>
      <c r="B171" s="290">
        <v>2.2164464700000002</v>
      </c>
      <c r="C171" s="290">
        <v>0</v>
      </c>
      <c r="D171" s="290">
        <v>0</v>
      </c>
      <c r="E171" s="290">
        <v>3.8501809999999997E-2</v>
      </c>
      <c r="F171" s="290">
        <v>0.10734155000000001</v>
      </c>
      <c r="G171" s="290">
        <v>0.98887030000000009</v>
      </c>
      <c r="H171" s="290">
        <v>0</v>
      </c>
      <c r="I171" s="290">
        <v>0</v>
      </c>
      <c r="J171" s="290">
        <v>0.18565506000000001</v>
      </c>
    </row>
    <row r="172" spans="1:10" x14ac:dyDescent="0.25">
      <c r="A172" s="110" t="s">
        <v>167</v>
      </c>
      <c r="B172" s="290">
        <v>0</v>
      </c>
      <c r="C172" s="290">
        <v>0</v>
      </c>
      <c r="D172" s="290">
        <v>0</v>
      </c>
      <c r="E172" s="290">
        <v>0</v>
      </c>
      <c r="F172" s="290">
        <v>8.5058220000000004E-2</v>
      </c>
      <c r="G172" s="290">
        <v>0</v>
      </c>
      <c r="H172" s="290">
        <v>0</v>
      </c>
      <c r="I172" s="290">
        <v>0</v>
      </c>
      <c r="J172" s="290">
        <v>8.5058220000000004E-2</v>
      </c>
    </row>
    <row r="173" spans="1:10" x14ac:dyDescent="0.25">
      <c r="A173" s="110" t="s">
        <v>524</v>
      </c>
      <c r="B173" s="290">
        <v>0.12065996000000001</v>
      </c>
      <c r="C173" s="290">
        <v>0</v>
      </c>
      <c r="D173" s="290">
        <v>0</v>
      </c>
      <c r="E173" s="290">
        <v>2.4291099999999999E-3</v>
      </c>
      <c r="F173" s="290">
        <v>8.3177050000000002E-2</v>
      </c>
      <c r="G173" s="290">
        <v>7.1715913899999997</v>
      </c>
      <c r="H173" s="290">
        <v>0</v>
      </c>
      <c r="I173" s="290">
        <v>0</v>
      </c>
      <c r="J173" s="290">
        <v>5.0661830000000005E-2</v>
      </c>
    </row>
    <row r="174" spans="1:10" x14ac:dyDescent="0.25">
      <c r="A174" s="110" t="s">
        <v>158</v>
      </c>
      <c r="B174" s="290">
        <v>0</v>
      </c>
      <c r="C174" s="290">
        <v>0</v>
      </c>
      <c r="D174" s="290">
        <v>0</v>
      </c>
      <c r="E174" s="290">
        <v>0</v>
      </c>
      <c r="F174" s="290">
        <v>6.5941029999999998E-2</v>
      </c>
      <c r="G174" s="290">
        <v>0.34499079999999999</v>
      </c>
      <c r="H174" s="290">
        <v>0</v>
      </c>
      <c r="I174" s="290">
        <v>0</v>
      </c>
      <c r="J174" s="290">
        <v>6.5941029999999998E-2</v>
      </c>
    </row>
    <row r="175" spans="1:10" x14ac:dyDescent="0.25">
      <c r="A175" s="110" t="s">
        <v>109</v>
      </c>
      <c r="B175" s="290">
        <v>68.211673180000005</v>
      </c>
      <c r="C175" s="290">
        <v>0</v>
      </c>
      <c r="D175" s="290">
        <v>0</v>
      </c>
      <c r="E175" s="290">
        <v>0.13690749999999999</v>
      </c>
      <c r="F175" s="290">
        <v>6.0911019999999996E-2</v>
      </c>
      <c r="G175" s="290">
        <v>57.177300170000002</v>
      </c>
      <c r="H175" s="290">
        <v>0</v>
      </c>
      <c r="I175" s="290">
        <v>0</v>
      </c>
      <c r="J175" s="290">
        <v>0.19916357000000001</v>
      </c>
    </row>
    <row r="176" spans="1:10" x14ac:dyDescent="0.25">
      <c r="A176" s="110" t="s">
        <v>90</v>
      </c>
      <c r="B176" s="290">
        <v>0</v>
      </c>
      <c r="C176" s="290">
        <v>0</v>
      </c>
      <c r="D176" s="290">
        <v>0</v>
      </c>
      <c r="E176" s="290">
        <v>0</v>
      </c>
      <c r="F176" s="290">
        <v>5.8962160000000007E-2</v>
      </c>
      <c r="G176" s="290">
        <v>3.8501609999999999E-2</v>
      </c>
      <c r="H176" s="290">
        <v>0</v>
      </c>
      <c r="I176" s="290">
        <v>0</v>
      </c>
      <c r="J176" s="290">
        <v>0.39752451</v>
      </c>
    </row>
    <row r="177" spans="1:10" x14ac:dyDescent="0.25">
      <c r="A177" s="110" t="s">
        <v>223</v>
      </c>
      <c r="B177" s="290">
        <v>2.0328099999999999E-3</v>
      </c>
      <c r="C177" s="290">
        <v>0</v>
      </c>
      <c r="D177" s="290">
        <v>0</v>
      </c>
      <c r="E177" s="290">
        <v>1.1214719999999999E-2</v>
      </c>
      <c r="F177" s="290">
        <v>3.6402489999999996E-2</v>
      </c>
      <c r="G177" s="290">
        <v>2.1883336400000002</v>
      </c>
      <c r="H177" s="290">
        <v>0</v>
      </c>
      <c r="I177" s="290">
        <v>0</v>
      </c>
      <c r="J177" s="290">
        <v>8.167721E-2</v>
      </c>
    </row>
    <row r="178" spans="1:10" x14ac:dyDescent="0.25">
      <c r="A178" s="110" t="s">
        <v>253</v>
      </c>
      <c r="B178" s="290">
        <v>0.61185202999999999</v>
      </c>
      <c r="C178" s="290">
        <v>0</v>
      </c>
      <c r="D178" s="290">
        <v>0</v>
      </c>
      <c r="E178" s="290">
        <v>0</v>
      </c>
      <c r="F178" s="290">
        <v>2.5406450000000001E-2</v>
      </c>
      <c r="G178" s="290">
        <v>0.38286846000000002</v>
      </c>
      <c r="H178" s="290">
        <v>0</v>
      </c>
      <c r="I178" s="290">
        <v>0</v>
      </c>
      <c r="J178" s="290">
        <v>2.645602E-2</v>
      </c>
    </row>
    <row r="179" spans="1:10" x14ac:dyDescent="0.25">
      <c r="A179" s="110" t="s">
        <v>207</v>
      </c>
      <c r="B179" s="290">
        <v>0.61664879000000006</v>
      </c>
      <c r="C179" s="290">
        <v>0</v>
      </c>
      <c r="D179" s="290">
        <v>0</v>
      </c>
      <c r="E179" s="290">
        <v>0</v>
      </c>
      <c r="F179" s="290">
        <v>2.4953090000000001E-2</v>
      </c>
      <c r="G179" s="290">
        <v>0.5518469399999999</v>
      </c>
      <c r="H179" s="290">
        <v>0</v>
      </c>
      <c r="I179" s="290">
        <v>0</v>
      </c>
      <c r="J179" s="290">
        <v>4.5503439999999999E-2</v>
      </c>
    </row>
    <row r="180" spans="1:10" x14ac:dyDescent="0.25">
      <c r="A180" s="110" t="s">
        <v>159</v>
      </c>
      <c r="B180" s="290">
        <v>0.36607268999999998</v>
      </c>
      <c r="C180" s="290">
        <v>0</v>
      </c>
      <c r="D180" s="290">
        <v>0</v>
      </c>
      <c r="E180" s="290">
        <v>0</v>
      </c>
      <c r="F180" s="290">
        <v>2.4750950000000001E-2</v>
      </c>
      <c r="G180" s="290">
        <v>10.440907839999999</v>
      </c>
      <c r="H180" s="290">
        <v>0</v>
      </c>
      <c r="I180" s="290">
        <v>0</v>
      </c>
      <c r="J180" s="290">
        <v>2.5233060000000002E-2</v>
      </c>
    </row>
    <row r="181" spans="1:10" x14ac:dyDescent="0.25">
      <c r="A181" s="110" t="s">
        <v>124</v>
      </c>
      <c r="B181" s="290">
        <v>0</v>
      </c>
      <c r="C181" s="290">
        <v>0</v>
      </c>
      <c r="D181" s="290">
        <v>0</v>
      </c>
      <c r="E181" s="290">
        <v>0</v>
      </c>
      <c r="F181" s="290">
        <v>1.7734200000000002E-2</v>
      </c>
      <c r="G181" s="290">
        <v>0.14023488000000001</v>
      </c>
      <c r="H181" s="290">
        <v>0</v>
      </c>
      <c r="I181" s="290">
        <v>0</v>
      </c>
      <c r="J181" s="290">
        <v>1.7734200000000002E-2</v>
      </c>
    </row>
    <row r="182" spans="1:10" x14ac:dyDescent="0.25">
      <c r="A182" s="110" t="s">
        <v>64</v>
      </c>
      <c r="B182" s="290">
        <v>6.6464100000000002E-3</v>
      </c>
      <c r="C182" s="290">
        <v>0</v>
      </c>
      <c r="D182" s="290">
        <v>0</v>
      </c>
      <c r="E182" s="290">
        <v>0</v>
      </c>
      <c r="F182" s="290">
        <v>1.6351600000000001E-2</v>
      </c>
      <c r="G182" s="290">
        <v>8.6137224400000001</v>
      </c>
      <c r="H182" s="290">
        <v>0</v>
      </c>
      <c r="I182" s="290">
        <v>0</v>
      </c>
      <c r="J182" s="290">
        <v>9.3603919999999993E-2</v>
      </c>
    </row>
    <row r="183" spans="1:10" x14ac:dyDescent="0.25">
      <c r="A183" s="110" t="s">
        <v>155</v>
      </c>
      <c r="B183" s="290">
        <v>3.53320364</v>
      </c>
      <c r="C183" s="290">
        <v>0</v>
      </c>
      <c r="D183" s="290">
        <v>0</v>
      </c>
      <c r="E183" s="290">
        <v>0</v>
      </c>
      <c r="F183" s="290">
        <v>1.5988989999999998E-2</v>
      </c>
      <c r="G183" s="290">
        <v>18.776456800000002</v>
      </c>
      <c r="H183" s="290">
        <v>0</v>
      </c>
      <c r="I183" s="290">
        <v>0</v>
      </c>
      <c r="J183" s="290">
        <v>0.57962550000000002</v>
      </c>
    </row>
    <row r="184" spans="1:10" x14ac:dyDescent="0.25">
      <c r="A184" s="110" t="s">
        <v>165</v>
      </c>
      <c r="B184" s="290">
        <v>1.316673E-2</v>
      </c>
      <c r="C184" s="290">
        <v>0</v>
      </c>
      <c r="D184" s="290">
        <v>0</v>
      </c>
      <c r="E184" s="290">
        <v>0</v>
      </c>
      <c r="F184" s="290">
        <v>1.5390309999999999E-2</v>
      </c>
      <c r="G184" s="290">
        <v>0</v>
      </c>
      <c r="H184" s="290">
        <v>0</v>
      </c>
      <c r="I184" s="290">
        <v>0</v>
      </c>
      <c r="J184" s="290">
        <v>1.199766E-2</v>
      </c>
    </row>
    <row r="185" spans="1:10" x14ac:dyDescent="0.25">
      <c r="A185" s="110" t="s">
        <v>91</v>
      </c>
      <c r="B185" s="290">
        <v>0.57629447999999994</v>
      </c>
      <c r="C185" s="290">
        <v>0</v>
      </c>
      <c r="D185" s="290">
        <v>0</v>
      </c>
      <c r="E185" s="290">
        <v>0</v>
      </c>
      <c r="F185" s="290">
        <v>1.511096E-2</v>
      </c>
      <c r="G185" s="290">
        <v>2.5101890899999999</v>
      </c>
      <c r="H185" s="290">
        <v>0</v>
      </c>
      <c r="I185" s="290">
        <v>0</v>
      </c>
      <c r="J185" s="290">
        <v>0.19722176999999999</v>
      </c>
    </row>
    <row r="186" spans="1:10" x14ac:dyDescent="0.25">
      <c r="A186" s="110" t="s">
        <v>4</v>
      </c>
      <c r="B186" s="290">
        <v>6.5675499999999998E-2</v>
      </c>
      <c r="C186" s="290">
        <v>0</v>
      </c>
      <c r="D186" s="290">
        <v>0</v>
      </c>
      <c r="E186" s="290">
        <v>0</v>
      </c>
      <c r="F186" s="290">
        <v>1.3222010000000001E-2</v>
      </c>
      <c r="G186" s="290">
        <v>15.37801018</v>
      </c>
      <c r="H186" s="290">
        <v>0</v>
      </c>
      <c r="I186" s="290">
        <v>6.5675499999999998E-2</v>
      </c>
      <c r="J186" s="290">
        <v>1.3222010000000001E-2</v>
      </c>
    </row>
    <row r="187" spans="1:10" x14ac:dyDescent="0.25">
      <c r="A187" s="110" t="s">
        <v>113</v>
      </c>
      <c r="B187" s="290">
        <v>0.16597329999999999</v>
      </c>
      <c r="C187" s="290">
        <v>0</v>
      </c>
      <c r="D187" s="290">
        <v>0</v>
      </c>
      <c r="E187" s="290">
        <v>1.8370839999999999E-2</v>
      </c>
      <c r="F187" s="290">
        <v>1.299784E-2</v>
      </c>
      <c r="G187" s="290">
        <v>5.59393574</v>
      </c>
      <c r="H187" s="290">
        <v>0.26968955999999999</v>
      </c>
      <c r="I187" s="290">
        <v>0</v>
      </c>
      <c r="J187" s="290">
        <v>0.67568178000000001</v>
      </c>
    </row>
    <row r="188" spans="1:10" x14ac:dyDescent="0.25">
      <c r="A188" s="110" t="s">
        <v>186</v>
      </c>
      <c r="B188" s="290">
        <v>1.19425E-3</v>
      </c>
      <c r="C188" s="290">
        <v>0</v>
      </c>
      <c r="D188" s="290">
        <v>0</v>
      </c>
      <c r="E188" s="290">
        <v>0</v>
      </c>
      <c r="F188" s="290">
        <v>9.2915900000000006E-3</v>
      </c>
      <c r="G188" s="290">
        <v>0.30267109999999997</v>
      </c>
      <c r="H188" s="290">
        <v>0</v>
      </c>
      <c r="I188" s="290">
        <v>0</v>
      </c>
      <c r="J188" s="290">
        <v>1.5974370000000002E-2</v>
      </c>
    </row>
    <row r="189" spans="1:10" x14ac:dyDescent="0.25">
      <c r="A189" s="110" t="s">
        <v>92</v>
      </c>
      <c r="B189" s="290">
        <v>3.6955339999999996E-2</v>
      </c>
      <c r="C189" s="290">
        <v>0</v>
      </c>
      <c r="D189" s="290">
        <v>0</v>
      </c>
      <c r="E189" s="290">
        <v>3.4847370000000003E-2</v>
      </c>
      <c r="F189" s="290">
        <v>9.0540300000000011E-3</v>
      </c>
      <c r="G189" s="290">
        <v>1.4670063899999999</v>
      </c>
      <c r="H189" s="290">
        <v>0</v>
      </c>
      <c r="I189" s="290">
        <v>0</v>
      </c>
      <c r="J189" s="290">
        <v>3.3363717300000002</v>
      </c>
    </row>
    <row r="190" spans="1:10" x14ac:dyDescent="0.25">
      <c r="A190" s="110" t="s">
        <v>244</v>
      </c>
      <c r="B190" s="290">
        <v>0.66564001000000006</v>
      </c>
      <c r="C190" s="290">
        <v>0</v>
      </c>
      <c r="D190" s="290">
        <v>0</v>
      </c>
      <c r="E190" s="290">
        <v>0</v>
      </c>
      <c r="F190" s="290">
        <v>8.2531600000000007E-3</v>
      </c>
      <c r="G190" s="290">
        <v>0.24349432999999998</v>
      </c>
      <c r="H190" s="290">
        <v>0</v>
      </c>
      <c r="I190" s="290">
        <v>0</v>
      </c>
      <c r="J190" s="290">
        <v>8.9115899999999998E-2</v>
      </c>
    </row>
    <row r="191" spans="1:10" x14ac:dyDescent="0.25">
      <c r="A191" s="110" t="s">
        <v>76</v>
      </c>
      <c r="B191" s="290">
        <v>0</v>
      </c>
      <c r="C191" s="290">
        <v>0</v>
      </c>
      <c r="D191" s="290">
        <v>0</v>
      </c>
      <c r="E191" s="290">
        <v>0</v>
      </c>
      <c r="F191" s="290">
        <v>4.8837799999999999E-3</v>
      </c>
      <c r="G191" s="290">
        <v>5.1529242899999996</v>
      </c>
      <c r="H191" s="290">
        <v>0</v>
      </c>
      <c r="I191" s="290">
        <v>0</v>
      </c>
      <c r="J191" s="290">
        <v>0</v>
      </c>
    </row>
    <row r="192" spans="1:10" x14ac:dyDescent="0.25">
      <c r="A192" s="110" t="s">
        <v>56</v>
      </c>
      <c r="B192" s="290">
        <v>0</v>
      </c>
      <c r="C192" s="290">
        <v>0</v>
      </c>
      <c r="D192" s="290">
        <v>0</v>
      </c>
      <c r="E192" s="290">
        <v>0</v>
      </c>
      <c r="F192" s="290">
        <v>3.3264000000000002E-3</v>
      </c>
      <c r="G192" s="290">
        <v>2.9093689999999998E-2</v>
      </c>
      <c r="H192" s="290">
        <v>0</v>
      </c>
      <c r="I192" s="290">
        <v>0</v>
      </c>
      <c r="J192" s="290">
        <v>3.3264000000000002E-3</v>
      </c>
    </row>
    <row r="193" spans="1:10" x14ac:dyDescent="0.25">
      <c r="A193" s="110" t="s">
        <v>118</v>
      </c>
      <c r="B193" s="290">
        <v>0.52053397000000001</v>
      </c>
      <c r="C193" s="290">
        <v>0</v>
      </c>
      <c r="D193" s="290">
        <v>0</v>
      </c>
      <c r="E193" s="290">
        <v>0</v>
      </c>
      <c r="F193" s="290">
        <v>2.71456E-3</v>
      </c>
      <c r="G193" s="290">
        <v>0.38271616999999997</v>
      </c>
      <c r="H193" s="290">
        <v>0</v>
      </c>
      <c r="I193" s="290">
        <v>0</v>
      </c>
      <c r="J193" s="290">
        <v>1.2083729999999999E-2</v>
      </c>
    </row>
    <row r="194" spans="1:10" x14ac:dyDescent="0.25">
      <c r="A194" s="110" t="s">
        <v>208</v>
      </c>
      <c r="B194" s="290">
        <v>0.89253758999999999</v>
      </c>
      <c r="C194" s="290">
        <v>0</v>
      </c>
      <c r="D194" s="290">
        <v>0</v>
      </c>
      <c r="E194" s="290">
        <v>0</v>
      </c>
      <c r="F194" s="290">
        <v>1.1618099999999999E-3</v>
      </c>
      <c r="G194" s="290">
        <v>0.37148937999999998</v>
      </c>
      <c r="H194" s="290">
        <v>0</v>
      </c>
      <c r="I194" s="290">
        <v>0</v>
      </c>
      <c r="J194" s="290">
        <v>2.81401E-3</v>
      </c>
    </row>
    <row r="195" spans="1:10" x14ac:dyDescent="0.25">
      <c r="A195" s="110" t="s">
        <v>125</v>
      </c>
      <c r="B195" s="290">
        <v>4.2000000000000002E-4</v>
      </c>
      <c r="C195" s="290">
        <v>0</v>
      </c>
      <c r="D195" s="290">
        <v>0</v>
      </c>
      <c r="E195" s="290">
        <v>0</v>
      </c>
      <c r="F195" s="290">
        <v>5.3949E-4</v>
      </c>
      <c r="G195" s="290">
        <v>0.27524772999999997</v>
      </c>
      <c r="H195" s="290">
        <v>0</v>
      </c>
      <c r="I195" s="290">
        <v>0</v>
      </c>
      <c r="J195" s="290">
        <v>5.3949E-4</v>
      </c>
    </row>
    <row r="196" spans="1:10" x14ac:dyDescent="0.25">
      <c r="A196" s="110" t="s">
        <v>81</v>
      </c>
      <c r="B196" s="290">
        <v>9.1079400000000001E-3</v>
      </c>
      <c r="C196" s="290">
        <v>0</v>
      </c>
      <c r="D196" s="290">
        <v>0</v>
      </c>
      <c r="E196" s="290">
        <v>0.13616241000000001</v>
      </c>
      <c r="F196" s="290">
        <v>5.3036000000000001E-4</v>
      </c>
      <c r="G196" s="290">
        <v>13.1058717</v>
      </c>
      <c r="H196" s="290">
        <v>0</v>
      </c>
      <c r="I196" s="290">
        <v>0</v>
      </c>
      <c r="J196" s="290">
        <v>0.14376876999999999</v>
      </c>
    </row>
    <row r="197" spans="1:10" x14ac:dyDescent="0.25">
      <c r="A197" s="110" t="s">
        <v>126</v>
      </c>
      <c r="B197" s="290">
        <v>2.460147E-2</v>
      </c>
      <c r="C197" s="290">
        <v>0</v>
      </c>
      <c r="D197" s="290">
        <v>0</v>
      </c>
      <c r="E197" s="290">
        <v>0</v>
      </c>
      <c r="F197" s="290">
        <v>4.6077999999999999E-4</v>
      </c>
      <c r="G197" s="290">
        <v>0.7305188199999999</v>
      </c>
      <c r="H197" s="290">
        <v>0</v>
      </c>
      <c r="I197" s="290">
        <v>0</v>
      </c>
      <c r="J197" s="290">
        <v>2.7578700000000001E-2</v>
      </c>
    </row>
    <row r="198" spans="1:10" x14ac:dyDescent="0.25">
      <c r="A198" s="110" t="s">
        <v>46</v>
      </c>
      <c r="B198" s="290">
        <v>5.2920000000000007E-4</v>
      </c>
      <c r="C198" s="290">
        <v>0</v>
      </c>
      <c r="D198" s="290">
        <v>0</v>
      </c>
      <c r="E198" s="290">
        <v>0</v>
      </c>
      <c r="F198" s="290">
        <v>4.1129000000000003E-4</v>
      </c>
      <c r="G198" s="290">
        <v>6.078455E-2</v>
      </c>
      <c r="H198" s="290">
        <v>0</v>
      </c>
      <c r="I198" s="290">
        <v>0</v>
      </c>
      <c r="J198" s="290">
        <v>4.1129000000000003E-4</v>
      </c>
    </row>
    <row r="199" spans="1:10" x14ac:dyDescent="0.25">
      <c r="A199" s="110" t="s">
        <v>29</v>
      </c>
      <c r="B199" s="290">
        <v>0</v>
      </c>
      <c r="C199" s="290">
        <v>0</v>
      </c>
      <c r="D199" s="290">
        <v>0</v>
      </c>
      <c r="E199" s="290">
        <v>0</v>
      </c>
      <c r="F199" s="290">
        <v>2.1405999999999999E-4</v>
      </c>
      <c r="G199" s="290">
        <v>0.15908908999999999</v>
      </c>
      <c r="H199" s="290">
        <v>0</v>
      </c>
      <c r="I199" s="290">
        <v>0</v>
      </c>
      <c r="J199" s="290">
        <v>2.1405999999999999E-4</v>
      </c>
    </row>
    <row r="200" spans="1:10" x14ac:dyDescent="0.25">
      <c r="A200" s="110" t="s">
        <v>6</v>
      </c>
      <c r="B200" s="290">
        <v>0</v>
      </c>
      <c r="C200" s="290">
        <v>0</v>
      </c>
      <c r="D200" s="290">
        <v>0</v>
      </c>
      <c r="E200" s="290">
        <v>0</v>
      </c>
      <c r="F200" s="290">
        <v>1.2782000000000001E-4</v>
      </c>
      <c r="G200" s="290">
        <v>2.5799777000000002</v>
      </c>
      <c r="H200" s="290">
        <v>0</v>
      </c>
      <c r="I200" s="290">
        <v>0</v>
      </c>
      <c r="J200" s="290">
        <v>1.2782000000000001E-4</v>
      </c>
    </row>
    <row r="201" spans="1:10" x14ac:dyDescent="0.25">
      <c r="A201" s="110" t="s">
        <v>14</v>
      </c>
      <c r="B201" s="290">
        <v>18.566027170000002</v>
      </c>
      <c r="C201" s="290">
        <v>0</v>
      </c>
      <c r="D201" s="290">
        <v>0</v>
      </c>
      <c r="E201" s="290">
        <v>0</v>
      </c>
      <c r="F201" s="290">
        <v>0</v>
      </c>
      <c r="G201" s="290">
        <v>7.7540089299999995</v>
      </c>
      <c r="H201" s="290">
        <v>4.0000000000000001E-3</v>
      </c>
      <c r="I201" s="290">
        <v>0</v>
      </c>
      <c r="J201" s="290">
        <v>1.4337309999999999E-2</v>
      </c>
    </row>
    <row r="202" spans="1:10" x14ac:dyDescent="0.25">
      <c r="A202" s="110" t="s">
        <v>183</v>
      </c>
      <c r="B202" s="290">
        <v>2.3416910299999998</v>
      </c>
      <c r="C202" s="290">
        <v>0</v>
      </c>
      <c r="D202" s="290">
        <v>0</v>
      </c>
      <c r="E202" s="290">
        <v>0</v>
      </c>
      <c r="F202" s="290">
        <v>0</v>
      </c>
      <c r="G202" s="290">
        <v>61.346284249999997</v>
      </c>
      <c r="H202" s="290">
        <v>0</v>
      </c>
      <c r="I202" s="290">
        <v>0</v>
      </c>
      <c r="J202" s="290">
        <v>7.6034993399999999</v>
      </c>
    </row>
    <row r="203" spans="1:10" x14ac:dyDescent="0.25">
      <c r="A203" s="110" t="s">
        <v>191</v>
      </c>
      <c r="B203" s="290">
        <v>1.5620911100000001</v>
      </c>
      <c r="C203" s="290">
        <v>0</v>
      </c>
      <c r="D203" s="290">
        <v>0</v>
      </c>
      <c r="E203" s="290">
        <v>0</v>
      </c>
      <c r="F203" s="290">
        <v>0</v>
      </c>
      <c r="G203" s="290">
        <v>0.59037581000000006</v>
      </c>
      <c r="H203" s="290">
        <v>0</v>
      </c>
      <c r="I203" s="290">
        <v>0</v>
      </c>
      <c r="J203" s="290">
        <v>3.5884299999999997E-3</v>
      </c>
    </row>
    <row r="204" spans="1:10" x14ac:dyDescent="0.25">
      <c r="A204" s="110" t="s">
        <v>138</v>
      </c>
      <c r="B204" s="290">
        <v>1.0653008700000002</v>
      </c>
      <c r="C204" s="290">
        <v>0</v>
      </c>
      <c r="D204" s="290">
        <v>0</v>
      </c>
      <c r="E204" s="290">
        <v>0</v>
      </c>
      <c r="F204" s="290">
        <v>0</v>
      </c>
      <c r="G204" s="290">
        <v>3.7595378300000002</v>
      </c>
      <c r="H204" s="290">
        <v>1.4900499999999999E-3</v>
      </c>
      <c r="I204" s="290">
        <v>0</v>
      </c>
      <c r="J204" s="290">
        <v>3.7367730000000002E-2</v>
      </c>
    </row>
    <row r="205" spans="1:10" x14ac:dyDescent="0.25">
      <c r="A205" s="110" t="s">
        <v>111</v>
      </c>
      <c r="B205" s="290">
        <v>0.7995789499999999</v>
      </c>
      <c r="C205" s="290">
        <v>0</v>
      </c>
      <c r="D205" s="290">
        <v>0</v>
      </c>
      <c r="E205" s="290">
        <v>0</v>
      </c>
      <c r="F205" s="290">
        <v>0</v>
      </c>
      <c r="G205" s="290">
        <v>1.4294481999999999</v>
      </c>
      <c r="H205" s="290">
        <v>0</v>
      </c>
      <c r="I205" s="290">
        <v>0</v>
      </c>
      <c r="J205" s="290">
        <v>0</v>
      </c>
    </row>
    <row r="206" spans="1:10" x14ac:dyDescent="0.25">
      <c r="A206" s="110" t="s">
        <v>179</v>
      </c>
      <c r="B206" s="290">
        <v>0.29958900999999999</v>
      </c>
      <c r="C206" s="290">
        <v>0</v>
      </c>
      <c r="D206" s="290">
        <v>0</v>
      </c>
      <c r="E206" s="290">
        <v>0</v>
      </c>
      <c r="F206" s="290">
        <v>0</v>
      </c>
      <c r="G206" s="290">
        <v>5.2691410000000001E-2</v>
      </c>
      <c r="H206" s="290">
        <v>0</v>
      </c>
      <c r="I206" s="290">
        <v>0</v>
      </c>
      <c r="J206" s="290">
        <v>3.4580164600000001</v>
      </c>
    </row>
    <row r="207" spans="1:10" x14ac:dyDescent="0.25">
      <c r="A207" s="110" t="s">
        <v>227</v>
      </c>
      <c r="B207" s="290">
        <v>0.11671064</v>
      </c>
      <c r="C207" s="290">
        <v>0</v>
      </c>
      <c r="D207" s="290">
        <v>0</v>
      </c>
      <c r="E207" s="290">
        <v>0</v>
      </c>
      <c r="F207" s="290">
        <v>0</v>
      </c>
      <c r="G207" s="290">
        <v>6.0702388599999999</v>
      </c>
      <c r="H207" s="290">
        <v>0</v>
      </c>
      <c r="I207" s="290">
        <v>0</v>
      </c>
      <c r="J207" s="290">
        <v>0</v>
      </c>
    </row>
    <row r="208" spans="1:10" x14ac:dyDescent="0.25">
      <c r="A208" s="110" t="s">
        <v>140</v>
      </c>
      <c r="B208" s="290">
        <v>9.5944390000000004E-2</v>
      </c>
      <c r="C208" s="290">
        <v>0</v>
      </c>
      <c r="D208" s="290">
        <v>0</v>
      </c>
      <c r="E208" s="290">
        <v>0</v>
      </c>
      <c r="F208" s="290">
        <v>0</v>
      </c>
      <c r="G208" s="290">
        <v>1.5925710100000001</v>
      </c>
      <c r="H208" s="290">
        <v>0</v>
      </c>
      <c r="I208" s="290">
        <v>0</v>
      </c>
      <c r="J208" s="290">
        <v>3.6948160000000001E-2</v>
      </c>
    </row>
    <row r="209" spans="1:10" x14ac:dyDescent="0.25">
      <c r="A209" s="110" t="s">
        <v>45</v>
      </c>
      <c r="B209" s="290">
        <v>5.2059050000000003E-2</v>
      </c>
      <c r="C209" s="290">
        <v>0</v>
      </c>
      <c r="D209" s="290">
        <v>0</v>
      </c>
      <c r="E209" s="290">
        <v>0</v>
      </c>
      <c r="F209" s="290">
        <v>0</v>
      </c>
      <c r="G209" s="290">
        <v>0.10845278</v>
      </c>
      <c r="H209" s="290">
        <v>0</v>
      </c>
      <c r="I209" s="290">
        <v>0</v>
      </c>
      <c r="J209" s="290">
        <v>0.37505371000000004</v>
      </c>
    </row>
    <row r="210" spans="1:10" x14ac:dyDescent="0.25">
      <c r="A210" s="110" t="s">
        <v>151</v>
      </c>
      <c r="B210" s="290">
        <v>7.2607100000000001E-3</v>
      </c>
      <c r="C210" s="290">
        <v>0</v>
      </c>
      <c r="D210" s="290">
        <v>0</v>
      </c>
      <c r="E210" s="290">
        <v>0</v>
      </c>
      <c r="F210" s="290">
        <v>0</v>
      </c>
      <c r="G210" s="290">
        <v>0.13294170000000002</v>
      </c>
      <c r="H210" s="290">
        <v>0</v>
      </c>
      <c r="I210" s="290">
        <v>0</v>
      </c>
      <c r="J210" s="290">
        <v>8.5223999999999999E-4</v>
      </c>
    </row>
    <row r="211" spans="1:10" x14ac:dyDescent="0.25">
      <c r="A211" s="110" t="s">
        <v>153</v>
      </c>
      <c r="B211" s="290">
        <v>4.8997600000000004E-3</v>
      </c>
      <c r="C211" s="290">
        <v>0</v>
      </c>
      <c r="D211" s="290">
        <v>0</v>
      </c>
      <c r="E211" s="290">
        <v>0</v>
      </c>
      <c r="F211" s="290">
        <v>0</v>
      </c>
      <c r="G211" s="290">
        <v>0.13299164000000002</v>
      </c>
      <c r="H211" s="290">
        <v>0</v>
      </c>
      <c r="I211" s="290">
        <v>0</v>
      </c>
      <c r="J211" s="290">
        <v>4.7724399999999993E-3</v>
      </c>
    </row>
    <row r="212" spans="1:10" x14ac:dyDescent="0.25">
      <c r="A212" s="110" t="s">
        <v>58</v>
      </c>
      <c r="B212" s="290">
        <v>3.14029E-3</v>
      </c>
      <c r="C212" s="290">
        <v>0</v>
      </c>
      <c r="D212" s="290">
        <v>0</v>
      </c>
      <c r="E212" s="290">
        <v>0</v>
      </c>
      <c r="F212" s="290">
        <v>0</v>
      </c>
      <c r="G212" s="290">
        <v>7.6044000000000003E-4</v>
      </c>
      <c r="H212" s="290">
        <v>0</v>
      </c>
      <c r="I212" s="290">
        <v>0</v>
      </c>
      <c r="J212" s="290">
        <v>0</v>
      </c>
    </row>
    <row r="213" spans="1:10" x14ac:dyDescent="0.25">
      <c r="A213" s="110" t="s">
        <v>44</v>
      </c>
      <c r="B213" s="290">
        <v>2.0251600000000002E-3</v>
      </c>
      <c r="C213" s="290">
        <v>0</v>
      </c>
      <c r="D213" s="290">
        <v>0</v>
      </c>
      <c r="E213" s="290">
        <v>0</v>
      </c>
      <c r="F213" s="290">
        <v>0</v>
      </c>
      <c r="G213" s="290">
        <v>4.3539389999999997E-2</v>
      </c>
      <c r="H213" s="290">
        <v>0</v>
      </c>
      <c r="I213" s="290">
        <v>0</v>
      </c>
      <c r="J213" s="290">
        <v>6.3123800000000002E-3</v>
      </c>
    </row>
    <row r="214" spans="1:10" x14ac:dyDescent="0.25">
      <c r="A214" s="110" t="s">
        <v>53</v>
      </c>
      <c r="B214" s="290">
        <v>1.7637799999999999E-3</v>
      </c>
      <c r="C214" s="290">
        <v>0</v>
      </c>
      <c r="D214" s="290">
        <v>0</v>
      </c>
      <c r="E214" s="290">
        <v>0</v>
      </c>
      <c r="F214" s="290">
        <v>0</v>
      </c>
      <c r="G214" s="290">
        <v>0.29337584999999999</v>
      </c>
      <c r="H214" s="290">
        <v>0</v>
      </c>
      <c r="I214" s="290">
        <v>0</v>
      </c>
      <c r="J214" s="290">
        <v>0</v>
      </c>
    </row>
    <row r="215" spans="1:10" x14ac:dyDescent="0.25">
      <c r="A215" s="110" t="s">
        <v>60</v>
      </c>
      <c r="B215" s="290">
        <v>1.59753E-3</v>
      </c>
      <c r="C215" s="290">
        <v>0</v>
      </c>
      <c r="D215" s="290">
        <v>0</v>
      </c>
      <c r="E215" s="290">
        <v>0</v>
      </c>
      <c r="F215" s="290">
        <v>0</v>
      </c>
      <c r="G215" s="290">
        <v>0.23541856</v>
      </c>
      <c r="H215" s="290">
        <v>0</v>
      </c>
      <c r="I215" s="290">
        <v>0</v>
      </c>
      <c r="J215" s="290">
        <v>0</v>
      </c>
    </row>
    <row r="216" spans="1:10" x14ac:dyDescent="0.25">
      <c r="A216" s="110" t="s">
        <v>82</v>
      </c>
      <c r="B216" s="290">
        <v>1.1140200000000001E-3</v>
      </c>
      <c r="C216" s="290">
        <v>0</v>
      </c>
      <c r="D216" s="290">
        <v>0</v>
      </c>
      <c r="E216" s="290">
        <v>0</v>
      </c>
      <c r="F216" s="290">
        <v>0</v>
      </c>
      <c r="G216" s="290">
        <v>15.27616169</v>
      </c>
      <c r="H216" s="290">
        <v>1.2636192399999999</v>
      </c>
      <c r="I216" s="290">
        <v>0</v>
      </c>
      <c r="J216" s="290">
        <v>3.52514E-3</v>
      </c>
    </row>
    <row r="217" spans="1:10" x14ac:dyDescent="0.25">
      <c r="A217" s="110" t="s">
        <v>66</v>
      </c>
      <c r="B217" s="290">
        <v>1.1241E-4</v>
      </c>
      <c r="C217" s="290">
        <v>0</v>
      </c>
      <c r="D217" s="290">
        <v>0</v>
      </c>
      <c r="E217" s="290">
        <v>0</v>
      </c>
      <c r="F217" s="290">
        <v>0</v>
      </c>
      <c r="G217" s="290">
        <v>0</v>
      </c>
      <c r="H217" s="290">
        <v>0</v>
      </c>
      <c r="I217" s="290">
        <v>0</v>
      </c>
      <c r="J217" s="290">
        <v>1.12178E-3</v>
      </c>
    </row>
    <row r="218" spans="1:10" x14ac:dyDescent="0.25">
      <c r="A218" s="110" t="s">
        <v>40</v>
      </c>
      <c r="B218" s="290">
        <v>8.6550000000000003E-5</v>
      </c>
      <c r="C218" s="290">
        <v>0</v>
      </c>
      <c r="D218" s="290">
        <v>0</v>
      </c>
      <c r="E218" s="290">
        <v>0</v>
      </c>
      <c r="F218" s="290">
        <v>0</v>
      </c>
      <c r="G218" s="290">
        <v>0.20207127</v>
      </c>
      <c r="H218" s="290">
        <v>0</v>
      </c>
      <c r="I218" s="290">
        <v>0</v>
      </c>
      <c r="J218" s="290">
        <v>0</v>
      </c>
    </row>
    <row r="219" spans="1:10" x14ac:dyDescent="0.25">
      <c r="A219" s="110" t="s">
        <v>131</v>
      </c>
      <c r="B219" s="290">
        <v>7.5099999999999996E-5</v>
      </c>
      <c r="C219" s="290">
        <v>0</v>
      </c>
      <c r="D219" s="290">
        <v>0</v>
      </c>
      <c r="E219" s="290">
        <v>0</v>
      </c>
      <c r="F219" s="290">
        <v>0</v>
      </c>
      <c r="G219" s="290">
        <v>4.3739260000000002E-2</v>
      </c>
      <c r="H219" s="290">
        <v>0</v>
      </c>
      <c r="I219" s="290">
        <v>0</v>
      </c>
      <c r="J219" s="290">
        <v>1.73533E-3</v>
      </c>
    </row>
    <row r="220" spans="1:10" x14ac:dyDescent="0.25">
      <c r="A220" s="110" t="s">
        <v>219</v>
      </c>
      <c r="B220" s="290">
        <v>0</v>
      </c>
      <c r="C220" s="290">
        <v>0</v>
      </c>
      <c r="D220" s="290">
        <v>0</v>
      </c>
      <c r="E220" s="290">
        <v>0</v>
      </c>
      <c r="F220" s="290">
        <v>0</v>
      </c>
      <c r="G220" s="290">
        <v>7.3755930000000003</v>
      </c>
      <c r="H220" s="290">
        <v>0</v>
      </c>
      <c r="I220" s="290">
        <v>0</v>
      </c>
      <c r="J220" s="290">
        <v>2.34062825</v>
      </c>
    </row>
    <row r="221" spans="1:10" x14ac:dyDescent="0.25">
      <c r="A221" s="110" t="s">
        <v>100</v>
      </c>
      <c r="B221" s="290">
        <v>0</v>
      </c>
      <c r="C221" s="290">
        <v>0</v>
      </c>
      <c r="D221" s="290">
        <v>0</v>
      </c>
      <c r="E221" s="290">
        <v>0</v>
      </c>
      <c r="F221" s="290">
        <v>0</v>
      </c>
      <c r="G221" s="290">
        <v>0.26588448999999997</v>
      </c>
      <c r="H221" s="290">
        <v>0</v>
      </c>
      <c r="I221" s="290">
        <v>0</v>
      </c>
      <c r="J221" s="290">
        <v>0.28442369000000001</v>
      </c>
    </row>
    <row r="222" spans="1:10" x14ac:dyDescent="0.25">
      <c r="A222" s="110" t="s">
        <v>162</v>
      </c>
      <c r="B222" s="290">
        <v>0</v>
      </c>
      <c r="C222" s="290">
        <v>0</v>
      </c>
      <c r="D222" s="290">
        <v>0</v>
      </c>
      <c r="E222" s="290">
        <v>0</v>
      </c>
      <c r="F222" s="290">
        <v>0</v>
      </c>
      <c r="G222" s="290">
        <v>1.3981700000000001E-2</v>
      </c>
      <c r="H222" s="290">
        <v>0</v>
      </c>
      <c r="I222" s="290">
        <v>0</v>
      </c>
      <c r="J222" s="290">
        <v>4.3579839999999995E-2</v>
      </c>
    </row>
    <row r="223" spans="1:10" x14ac:dyDescent="0.25">
      <c r="A223" s="110" t="s">
        <v>164</v>
      </c>
      <c r="B223" s="290">
        <v>0</v>
      </c>
      <c r="C223" s="290">
        <v>0</v>
      </c>
      <c r="D223" s="290">
        <v>0</v>
      </c>
      <c r="E223" s="290">
        <v>0</v>
      </c>
      <c r="F223" s="290">
        <v>0</v>
      </c>
      <c r="G223" s="290">
        <v>5.4965699999999999E-2</v>
      </c>
      <c r="H223" s="290">
        <v>0</v>
      </c>
      <c r="I223" s="290">
        <v>0</v>
      </c>
      <c r="J223" s="290">
        <v>1.2351350000000001E-2</v>
      </c>
    </row>
    <row r="224" spans="1:10" x14ac:dyDescent="0.25">
      <c r="A224" s="110" t="s">
        <v>102</v>
      </c>
      <c r="B224" s="290">
        <v>0</v>
      </c>
      <c r="C224" s="290">
        <v>0</v>
      </c>
      <c r="D224" s="290">
        <v>0</v>
      </c>
      <c r="E224" s="290">
        <v>0</v>
      </c>
      <c r="F224" s="290">
        <v>0</v>
      </c>
      <c r="G224" s="290">
        <v>0.25698848000000002</v>
      </c>
      <c r="H224" s="290">
        <v>0</v>
      </c>
      <c r="I224" s="290">
        <v>0</v>
      </c>
      <c r="J224" s="290">
        <v>1.1776900000000001E-3</v>
      </c>
    </row>
    <row r="225" spans="1:10" x14ac:dyDescent="0.25">
      <c r="A225" s="110" t="s">
        <v>89</v>
      </c>
      <c r="B225" s="290">
        <v>0</v>
      </c>
      <c r="C225" s="290">
        <v>0</v>
      </c>
      <c r="D225" s="290">
        <v>0</v>
      </c>
      <c r="E225" s="290">
        <v>0</v>
      </c>
      <c r="F225" s="290">
        <v>0</v>
      </c>
      <c r="G225" s="290">
        <v>3.4725453799999997</v>
      </c>
      <c r="H225" s="290">
        <v>0</v>
      </c>
      <c r="I225" s="290">
        <v>0</v>
      </c>
      <c r="J225" s="290">
        <v>3.5155000000000001E-4</v>
      </c>
    </row>
    <row r="226" spans="1:10" x14ac:dyDescent="0.25">
      <c r="A226" s="110" t="s">
        <v>23</v>
      </c>
      <c r="B226" s="290">
        <v>0</v>
      </c>
      <c r="C226" s="290">
        <v>0</v>
      </c>
      <c r="D226" s="290">
        <v>0</v>
      </c>
      <c r="E226" s="290">
        <v>0</v>
      </c>
      <c r="F226" s="290">
        <v>0</v>
      </c>
      <c r="G226" s="290">
        <v>30.63964052</v>
      </c>
      <c r="H226" s="290">
        <v>0.41686813</v>
      </c>
      <c r="I226" s="290">
        <v>0</v>
      </c>
      <c r="J226" s="290">
        <v>0</v>
      </c>
    </row>
    <row r="227" spans="1:10" x14ac:dyDescent="0.25">
      <c r="A227" s="110" t="s">
        <v>83</v>
      </c>
      <c r="B227" s="290">
        <v>0</v>
      </c>
      <c r="C227" s="290">
        <v>0</v>
      </c>
      <c r="D227" s="290">
        <v>0</v>
      </c>
      <c r="E227" s="290">
        <v>0</v>
      </c>
      <c r="F227" s="290">
        <v>0</v>
      </c>
      <c r="G227" s="290">
        <v>2.6841729600000002</v>
      </c>
      <c r="H227" s="290">
        <v>0</v>
      </c>
      <c r="I227" s="290">
        <v>0</v>
      </c>
      <c r="J227" s="290">
        <v>0</v>
      </c>
    </row>
    <row r="228" spans="1:10" x14ac:dyDescent="0.25">
      <c r="A228" s="110" t="s">
        <v>17</v>
      </c>
      <c r="B228" s="290">
        <v>0</v>
      </c>
      <c r="C228" s="290">
        <v>0</v>
      </c>
      <c r="D228" s="290">
        <v>0</v>
      </c>
      <c r="E228" s="290">
        <v>0</v>
      </c>
      <c r="F228" s="290">
        <v>0</v>
      </c>
      <c r="G228" s="290">
        <v>2.5026302400000002</v>
      </c>
      <c r="H228" s="290">
        <v>0.27639999999999998</v>
      </c>
      <c r="I228" s="290">
        <v>0</v>
      </c>
      <c r="J228" s="290">
        <v>0</v>
      </c>
    </row>
    <row r="229" spans="1:10" x14ac:dyDescent="0.25">
      <c r="A229" s="110" t="s">
        <v>112</v>
      </c>
      <c r="B229" s="290">
        <v>0</v>
      </c>
      <c r="C229" s="290">
        <v>0</v>
      </c>
      <c r="D229" s="290">
        <v>0</v>
      </c>
      <c r="E229" s="290">
        <v>0</v>
      </c>
      <c r="F229" s="290">
        <v>0</v>
      </c>
      <c r="G229" s="290">
        <v>1.99415901</v>
      </c>
      <c r="H229" s="290">
        <v>0</v>
      </c>
      <c r="I229" s="290">
        <v>0</v>
      </c>
      <c r="J229" s="290">
        <v>0</v>
      </c>
    </row>
    <row r="230" spans="1:10" x14ac:dyDescent="0.25">
      <c r="A230" s="110" t="s">
        <v>43</v>
      </c>
      <c r="B230" s="290">
        <v>0</v>
      </c>
      <c r="C230" s="290">
        <v>0</v>
      </c>
      <c r="D230" s="290">
        <v>0</v>
      </c>
      <c r="E230" s="290">
        <v>0</v>
      </c>
      <c r="F230" s="290">
        <v>0</v>
      </c>
      <c r="G230" s="290">
        <v>1.6046976899999998</v>
      </c>
      <c r="H230" s="290">
        <v>0</v>
      </c>
      <c r="I230" s="290">
        <v>0</v>
      </c>
      <c r="J230" s="290">
        <v>0</v>
      </c>
    </row>
    <row r="231" spans="1:10" x14ac:dyDescent="0.25">
      <c r="A231" s="110" t="s">
        <v>77</v>
      </c>
      <c r="B231" s="290">
        <v>0</v>
      </c>
      <c r="C231" s="290">
        <v>0</v>
      </c>
      <c r="D231" s="290">
        <v>0</v>
      </c>
      <c r="E231" s="290">
        <v>0</v>
      </c>
      <c r="F231" s="290">
        <v>0</v>
      </c>
      <c r="G231" s="290">
        <v>0.67834161000000004</v>
      </c>
      <c r="H231" s="290">
        <v>0</v>
      </c>
      <c r="I231" s="290">
        <v>0</v>
      </c>
      <c r="J231" s="290">
        <v>0</v>
      </c>
    </row>
    <row r="232" spans="1:10" x14ac:dyDescent="0.25">
      <c r="A232" s="110" t="s">
        <v>48</v>
      </c>
      <c r="B232" s="290">
        <v>0</v>
      </c>
      <c r="C232" s="290">
        <v>0</v>
      </c>
      <c r="D232" s="290">
        <v>0</v>
      </c>
      <c r="E232" s="290">
        <v>0</v>
      </c>
      <c r="F232" s="290">
        <v>0</v>
      </c>
      <c r="G232" s="290">
        <v>0.30583439000000001</v>
      </c>
      <c r="H232" s="290">
        <v>0</v>
      </c>
      <c r="I232" s="290">
        <v>0</v>
      </c>
      <c r="J232" s="290">
        <v>0</v>
      </c>
    </row>
    <row r="233" spans="1:10" x14ac:dyDescent="0.25">
      <c r="A233" s="110" t="s">
        <v>3</v>
      </c>
      <c r="B233" s="290">
        <v>0</v>
      </c>
      <c r="C233" s="290">
        <v>0</v>
      </c>
      <c r="D233" s="290">
        <v>0</v>
      </c>
      <c r="E233" s="290">
        <v>0</v>
      </c>
      <c r="F233" s="290">
        <v>0</v>
      </c>
      <c r="G233" s="290">
        <v>0.18322323999999998</v>
      </c>
      <c r="H233" s="290">
        <v>0</v>
      </c>
      <c r="I233" s="290">
        <v>0</v>
      </c>
      <c r="J233" s="290">
        <v>0</v>
      </c>
    </row>
    <row r="234" spans="1:10" x14ac:dyDescent="0.25">
      <c r="A234" s="110" t="s">
        <v>18</v>
      </c>
      <c r="B234" s="290">
        <v>0</v>
      </c>
      <c r="C234" s="290">
        <v>0</v>
      </c>
      <c r="D234" s="290">
        <v>0</v>
      </c>
      <c r="E234" s="290">
        <v>0</v>
      </c>
      <c r="F234" s="290">
        <v>0</v>
      </c>
      <c r="G234" s="290">
        <v>0.1408394</v>
      </c>
      <c r="H234" s="290">
        <v>0</v>
      </c>
      <c r="I234" s="290">
        <v>0</v>
      </c>
      <c r="J234" s="290">
        <v>0</v>
      </c>
    </row>
    <row r="235" spans="1:10" x14ac:dyDescent="0.25">
      <c r="A235" s="110" t="s">
        <v>1</v>
      </c>
      <c r="B235" s="290">
        <v>0</v>
      </c>
      <c r="C235" s="290">
        <v>0</v>
      </c>
      <c r="D235" s="290">
        <v>0</v>
      </c>
      <c r="E235" s="290">
        <v>0</v>
      </c>
      <c r="F235" s="290">
        <v>0</v>
      </c>
      <c r="G235" s="290">
        <v>0.13750542000000002</v>
      </c>
      <c r="H235" s="290">
        <v>0</v>
      </c>
      <c r="I235" s="290">
        <v>0</v>
      </c>
      <c r="J235" s="290">
        <v>0</v>
      </c>
    </row>
    <row r="236" spans="1:10" x14ac:dyDescent="0.25">
      <c r="A236" s="110" t="s">
        <v>8</v>
      </c>
      <c r="B236" s="290">
        <v>0</v>
      </c>
      <c r="C236" s="290">
        <v>0</v>
      </c>
      <c r="D236" s="290">
        <v>0</v>
      </c>
      <c r="E236" s="290">
        <v>0</v>
      </c>
      <c r="F236" s="290">
        <v>0</v>
      </c>
      <c r="G236" s="290">
        <v>2.0766240000000002E-2</v>
      </c>
      <c r="H236" s="290">
        <v>0</v>
      </c>
      <c r="I236" s="290">
        <v>0</v>
      </c>
      <c r="J236" s="290">
        <v>0</v>
      </c>
    </row>
    <row r="237" spans="1:10" x14ac:dyDescent="0.25">
      <c r="A237" s="110" t="s">
        <v>85</v>
      </c>
      <c r="B237" s="290">
        <v>0</v>
      </c>
      <c r="C237" s="290">
        <v>0</v>
      </c>
      <c r="D237" s="290">
        <v>0</v>
      </c>
      <c r="E237" s="290">
        <v>0</v>
      </c>
      <c r="F237" s="290">
        <v>0</v>
      </c>
      <c r="G237" s="290">
        <v>4.50739E-3</v>
      </c>
      <c r="H237" s="290">
        <v>0</v>
      </c>
      <c r="I237" s="290">
        <v>0</v>
      </c>
      <c r="J237" s="290">
        <v>0</v>
      </c>
    </row>
    <row r="238" spans="1:10" x14ac:dyDescent="0.25">
      <c r="A238" s="110" t="s">
        <v>63</v>
      </c>
      <c r="B238" s="290">
        <v>0</v>
      </c>
      <c r="C238" s="290">
        <v>0</v>
      </c>
      <c r="D238" s="290">
        <v>0</v>
      </c>
      <c r="E238" s="290">
        <v>0</v>
      </c>
      <c r="F238" s="290">
        <v>0</v>
      </c>
      <c r="G238" s="290">
        <v>3.3597100000000001E-3</v>
      </c>
      <c r="H238" s="290">
        <v>0</v>
      </c>
      <c r="I238" s="290">
        <v>0</v>
      </c>
      <c r="J238" s="290">
        <v>0</v>
      </c>
    </row>
    <row r="239" spans="1:10" x14ac:dyDescent="0.25">
      <c r="A239" s="110" t="s">
        <v>161</v>
      </c>
      <c r="B239" s="290">
        <v>0</v>
      </c>
      <c r="C239" s="290">
        <v>0</v>
      </c>
      <c r="D239" s="290">
        <v>0</v>
      </c>
      <c r="E239" s="290">
        <v>0</v>
      </c>
      <c r="F239" s="290">
        <v>0</v>
      </c>
      <c r="G239" s="290">
        <v>2.2100000000000002E-3</v>
      </c>
      <c r="H239" s="290">
        <v>0</v>
      </c>
      <c r="I239" s="290">
        <v>0</v>
      </c>
      <c r="J239" s="290">
        <v>0</v>
      </c>
    </row>
    <row r="240" spans="1:10" x14ac:dyDescent="0.25">
      <c r="A240" s="110" t="s">
        <v>260</v>
      </c>
      <c r="B240" s="290">
        <v>0</v>
      </c>
      <c r="C240" s="290">
        <v>0</v>
      </c>
      <c r="D240" s="290">
        <v>0</v>
      </c>
      <c r="E240" s="290">
        <v>0</v>
      </c>
      <c r="F240" s="290">
        <v>0</v>
      </c>
      <c r="G240" s="290">
        <v>2.1944999999999998E-3</v>
      </c>
      <c r="H240" s="290">
        <v>0</v>
      </c>
      <c r="I240" s="290">
        <v>0</v>
      </c>
      <c r="J240" s="290">
        <v>0</v>
      </c>
    </row>
    <row r="241" spans="1:10" x14ac:dyDescent="0.25">
      <c r="A241" s="110" t="s">
        <v>245</v>
      </c>
      <c r="B241" s="290">
        <v>0</v>
      </c>
      <c r="C241" s="290">
        <v>0</v>
      </c>
      <c r="D241" s="290">
        <v>0</v>
      </c>
      <c r="E241" s="290">
        <v>0</v>
      </c>
      <c r="F241" s="290">
        <v>0</v>
      </c>
      <c r="G241" s="290">
        <v>1.34764E-3</v>
      </c>
      <c r="H241" s="290">
        <v>0</v>
      </c>
      <c r="I241" s="290">
        <v>0</v>
      </c>
      <c r="J241" s="290">
        <v>0</v>
      </c>
    </row>
    <row r="242" spans="1:10" x14ac:dyDescent="0.25">
      <c r="A242" s="110" t="s">
        <v>87</v>
      </c>
      <c r="B242" s="290">
        <v>0</v>
      </c>
      <c r="C242" s="290">
        <v>0</v>
      </c>
      <c r="D242" s="290">
        <v>0</v>
      </c>
      <c r="E242" s="290">
        <v>0</v>
      </c>
      <c r="F242" s="290">
        <v>0</v>
      </c>
      <c r="G242" s="290">
        <v>1.15175E-3</v>
      </c>
      <c r="H242" s="290">
        <v>0</v>
      </c>
      <c r="I242" s="290">
        <v>0</v>
      </c>
      <c r="J242" s="290">
        <v>0</v>
      </c>
    </row>
    <row r="243" spans="1:10" x14ac:dyDescent="0.25">
      <c r="A243" s="110" t="s">
        <v>127</v>
      </c>
      <c r="B243" s="290">
        <v>0</v>
      </c>
      <c r="C243" s="290">
        <v>0</v>
      </c>
      <c r="D243" s="290">
        <v>0</v>
      </c>
      <c r="E243" s="290">
        <v>0</v>
      </c>
      <c r="F243" s="290">
        <v>0</v>
      </c>
      <c r="G243" s="290">
        <v>1.05087E-3</v>
      </c>
      <c r="H243" s="290">
        <v>0</v>
      </c>
      <c r="I243" s="290">
        <v>0</v>
      </c>
      <c r="J243" s="290">
        <v>0</v>
      </c>
    </row>
    <row r="244" spans="1:10" x14ac:dyDescent="0.25">
      <c r="A244" s="110" t="s">
        <v>69</v>
      </c>
      <c r="B244" s="290">
        <v>0</v>
      </c>
      <c r="C244" s="290">
        <v>0</v>
      </c>
      <c r="D244" s="290">
        <v>0</v>
      </c>
      <c r="E244" s="290">
        <v>0</v>
      </c>
      <c r="F244" s="290">
        <v>0</v>
      </c>
      <c r="G244" s="290">
        <v>4.1673000000000003E-4</v>
      </c>
      <c r="H244" s="290">
        <v>0</v>
      </c>
      <c r="I244" s="290">
        <v>0</v>
      </c>
      <c r="J244" s="290">
        <v>0</v>
      </c>
    </row>
    <row r="245" spans="1:10" x14ac:dyDescent="0.25">
      <c r="A245" s="110" t="s">
        <v>55</v>
      </c>
      <c r="B245" s="290">
        <v>0</v>
      </c>
      <c r="C245" s="290">
        <v>0</v>
      </c>
      <c r="D245" s="290">
        <v>0</v>
      </c>
      <c r="E245" s="290">
        <v>0</v>
      </c>
      <c r="F245" s="290">
        <v>0</v>
      </c>
      <c r="G245" s="290">
        <v>4.0720999999999997E-4</v>
      </c>
      <c r="H245" s="290">
        <v>0</v>
      </c>
      <c r="I245" s="290">
        <v>0</v>
      </c>
      <c r="J245" s="290">
        <v>0</v>
      </c>
    </row>
    <row r="246" spans="1:10" x14ac:dyDescent="0.25">
      <c r="A246" s="110" t="s">
        <v>15</v>
      </c>
      <c r="B246" s="290">
        <v>0</v>
      </c>
      <c r="C246" s="290">
        <v>0</v>
      </c>
      <c r="D246" s="290">
        <v>0</v>
      </c>
      <c r="E246" s="290">
        <v>0</v>
      </c>
      <c r="F246" s="290">
        <v>0</v>
      </c>
      <c r="G246" s="290">
        <v>0</v>
      </c>
      <c r="H246" s="290">
        <v>0</v>
      </c>
      <c r="I246" s="290">
        <v>0</v>
      </c>
      <c r="J246" s="290">
        <v>0</v>
      </c>
    </row>
    <row r="247" spans="1:10" x14ac:dyDescent="0.25">
      <c r="A247" s="110" t="s">
        <v>38</v>
      </c>
      <c r="B247" s="290">
        <v>0</v>
      </c>
      <c r="C247" s="290">
        <v>0</v>
      </c>
      <c r="D247" s="290">
        <v>0</v>
      </c>
      <c r="E247" s="290">
        <v>0</v>
      </c>
      <c r="F247" s="290">
        <v>0</v>
      </c>
      <c r="G247" s="290">
        <v>0</v>
      </c>
      <c r="H247" s="290">
        <v>0</v>
      </c>
      <c r="I247" s="290">
        <v>0</v>
      </c>
      <c r="J247" s="290">
        <v>0</v>
      </c>
    </row>
    <row r="248" spans="1:10" x14ac:dyDescent="0.25">
      <c r="A248" s="110" t="s">
        <v>41</v>
      </c>
      <c r="B248" s="290">
        <v>0</v>
      </c>
      <c r="C248" s="290">
        <v>0</v>
      </c>
      <c r="D248" s="290">
        <v>0</v>
      </c>
      <c r="E248" s="290">
        <v>0</v>
      </c>
      <c r="F248" s="290">
        <v>0</v>
      </c>
      <c r="G248" s="290">
        <v>0</v>
      </c>
      <c r="H248" s="290">
        <v>0</v>
      </c>
      <c r="I248" s="290">
        <v>0</v>
      </c>
      <c r="J248" s="290">
        <v>0</v>
      </c>
    </row>
    <row r="249" spans="1:10" x14ac:dyDescent="0.25">
      <c r="A249" s="110" t="s">
        <v>51</v>
      </c>
      <c r="B249" s="290">
        <v>0</v>
      </c>
      <c r="C249" s="290">
        <v>0</v>
      </c>
      <c r="D249" s="290">
        <v>0</v>
      </c>
      <c r="E249" s="290">
        <v>0</v>
      </c>
      <c r="F249" s="290">
        <v>0</v>
      </c>
      <c r="G249" s="290">
        <v>0</v>
      </c>
      <c r="H249" s="290">
        <v>0</v>
      </c>
      <c r="I249" s="290">
        <v>0</v>
      </c>
      <c r="J249" s="290">
        <v>0</v>
      </c>
    </row>
    <row r="250" spans="1:10" x14ac:dyDescent="0.25">
      <c r="A250" s="110" t="s">
        <v>52</v>
      </c>
      <c r="B250" s="290">
        <v>0</v>
      </c>
      <c r="C250" s="290">
        <v>0</v>
      </c>
      <c r="D250" s="290">
        <v>0</v>
      </c>
      <c r="E250" s="290">
        <v>0</v>
      </c>
      <c r="F250" s="290">
        <v>0</v>
      </c>
      <c r="G250" s="290">
        <v>0</v>
      </c>
      <c r="H250" s="290">
        <v>0</v>
      </c>
      <c r="I250" s="290">
        <v>0</v>
      </c>
      <c r="J250" s="290">
        <v>0</v>
      </c>
    </row>
    <row r="251" spans="1:10" x14ac:dyDescent="0.25">
      <c r="A251" s="110" t="s">
        <v>54</v>
      </c>
      <c r="B251" s="290">
        <v>0</v>
      </c>
      <c r="C251" s="290">
        <v>0</v>
      </c>
      <c r="D251" s="290">
        <v>0</v>
      </c>
      <c r="E251" s="290">
        <v>0</v>
      </c>
      <c r="F251" s="290">
        <v>0</v>
      </c>
      <c r="G251" s="290">
        <v>0</v>
      </c>
      <c r="H251" s="290">
        <v>0</v>
      </c>
      <c r="I251" s="290">
        <v>0</v>
      </c>
      <c r="J251" s="290">
        <v>0</v>
      </c>
    </row>
    <row r="252" spans="1:10" x14ac:dyDescent="0.25">
      <c r="A252" s="110" t="s">
        <v>57</v>
      </c>
      <c r="B252" s="290">
        <v>0</v>
      </c>
      <c r="C252" s="290">
        <v>0</v>
      </c>
      <c r="D252" s="290">
        <v>0</v>
      </c>
      <c r="E252" s="290">
        <v>0</v>
      </c>
      <c r="F252" s="290">
        <v>0</v>
      </c>
      <c r="G252" s="290">
        <v>0</v>
      </c>
      <c r="H252" s="290">
        <v>0</v>
      </c>
      <c r="I252" s="290">
        <v>0</v>
      </c>
      <c r="J252" s="290">
        <v>0</v>
      </c>
    </row>
    <row r="253" spans="1:10" x14ac:dyDescent="0.25">
      <c r="A253" s="110" t="s">
        <v>65</v>
      </c>
      <c r="B253" s="290">
        <v>0</v>
      </c>
      <c r="C253" s="290">
        <v>0</v>
      </c>
      <c r="D253" s="290">
        <v>0</v>
      </c>
      <c r="E253" s="290">
        <v>0</v>
      </c>
      <c r="F253" s="290">
        <v>0</v>
      </c>
      <c r="G253" s="290">
        <v>0</v>
      </c>
      <c r="H253" s="290">
        <v>0</v>
      </c>
      <c r="I253" s="290">
        <v>0</v>
      </c>
      <c r="J253" s="290">
        <v>0</v>
      </c>
    </row>
    <row r="254" spans="1:10" x14ac:dyDescent="0.25">
      <c r="A254" s="110" t="s">
        <v>67</v>
      </c>
      <c r="B254" s="290">
        <v>0</v>
      </c>
      <c r="C254" s="290">
        <v>0</v>
      </c>
      <c r="D254" s="290">
        <v>0</v>
      </c>
      <c r="E254" s="290">
        <v>0</v>
      </c>
      <c r="F254" s="290">
        <v>0</v>
      </c>
      <c r="G254" s="290">
        <v>0</v>
      </c>
      <c r="H254" s="290">
        <v>0</v>
      </c>
      <c r="I254" s="290">
        <v>0</v>
      </c>
      <c r="J254" s="290">
        <v>0</v>
      </c>
    </row>
    <row r="255" spans="1:10" x14ac:dyDescent="0.25">
      <c r="A255" s="110" t="s">
        <v>70</v>
      </c>
      <c r="B255" s="290">
        <v>0</v>
      </c>
      <c r="C255" s="290">
        <v>0</v>
      </c>
      <c r="D255" s="290">
        <v>0</v>
      </c>
      <c r="E255" s="290">
        <v>0</v>
      </c>
      <c r="F255" s="290">
        <v>0</v>
      </c>
      <c r="G255" s="290">
        <v>0</v>
      </c>
      <c r="H255" s="290">
        <v>0</v>
      </c>
      <c r="I255" s="290">
        <v>0</v>
      </c>
      <c r="J255" s="290">
        <v>0</v>
      </c>
    </row>
    <row r="256" spans="1:10" x14ac:dyDescent="0.25">
      <c r="A256" s="110" t="s">
        <v>72</v>
      </c>
      <c r="B256" s="290">
        <v>0</v>
      </c>
      <c r="C256" s="290">
        <v>0</v>
      </c>
      <c r="D256" s="290">
        <v>0</v>
      </c>
      <c r="E256" s="290">
        <v>0</v>
      </c>
      <c r="F256" s="290">
        <v>0</v>
      </c>
      <c r="G256" s="290">
        <v>0</v>
      </c>
      <c r="H256" s="290">
        <v>0</v>
      </c>
      <c r="I256" s="290">
        <v>0</v>
      </c>
      <c r="J256" s="290">
        <v>0</v>
      </c>
    </row>
    <row r="257" spans="1:10" x14ac:dyDescent="0.25">
      <c r="A257" s="110" t="s">
        <v>73</v>
      </c>
      <c r="B257" s="290">
        <v>0</v>
      </c>
      <c r="C257" s="290">
        <v>0</v>
      </c>
      <c r="D257" s="290">
        <v>0</v>
      </c>
      <c r="E257" s="290">
        <v>0</v>
      </c>
      <c r="F257" s="290">
        <v>0</v>
      </c>
      <c r="G257" s="290">
        <v>0</v>
      </c>
      <c r="H257" s="290">
        <v>0</v>
      </c>
      <c r="I257" s="290">
        <v>0</v>
      </c>
      <c r="J257" s="290">
        <v>0</v>
      </c>
    </row>
    <row r="258" spans="1:10" x14ac:dyDescent="0.25">
      <c r="A258" s="110" t="s">
        <v>78</v>
      </c>
      <c r="B258" s="290">
        <v>0</v>
      </c>
      <c r="C258" s="290">
        <v>0</v>
      </c>
      <c r="D258" s="290">
        <v>0</v>
      </c>
      <c r="E258" s="290">
        <v>0</v>
      </c>
      <c r="F258" s="290">
        <v>0</v>
      </c>
      <c r="G258" s="290">
        <v>0</v>
      </c>
      <c r="H258" s="290">
        <v>0</v>
      </c>
      <c r="I258" s="290">
        <v>0</v>
      </c>
      <c r="J258" s="290">
        <v>0</v>
      </c>
    </row>
    <row r="259" spans="1:10" x14ac:dyDescent="0.25">
      <c r="A259" s="110" t="s">
        <v>79</v>
      </c>
      <c r="B259" s="290">
        <v>0</v>
      </c>
      <c r="C259" s="290">
        <v>0</v>
      </c>
      <c r="D259" s="290">
        <v>0</v>
      </c>
      <c r="E259" s="290">
        <v>0</v>
      </c>
      <c r="F259" s="290">
        <v>0</v>
      </c>
      <c r="G259" s="290">
        <v>0</v>
      </c>
      <c r="H259" s="290">
        <v>0</v>
      </c>
      <c r="I259" s="290">
        <v>0</v>
      </c>
      <c r="J259" s="290">
        <v>0</v>
      </c>
    </row>
    <row r="260" spans="1:10" x14ac:dyDescent="0.25">
      <c r="A260" s="110" t="s">
        <v>86</v>
      </c>
      <c r="B260" s="290">
        <v>0</v>
      </c>
      <c r="C260" s="290">
        <v>0</v>
      </c>
      <c r="D260" s="290">
        <v>0</v>
      </c>
      <c r="E260" s="290">
        <v>0</v>
      </c>
      <c r="F260" s="290">
        <v>0</v>
      </c>
      <c r="G260" s="290">
        <v>0</v>
      </c>
      <c r="H260" s="290">
        <v>0</v>
      </c>
      <c r="I260" s="290">
        <v>0</v>
      </c>
      <c r="J260" s="290">
        <v>0</v>
      </c>
    </row>
    <row r="261" spans="1:10" x14ac:dyDescent="0.25">
      <c r="A261" s="110" t="s">
        <v>115</v>
      </c>
      <c r="B261" s="290">
        <v>0</v>
      </c>
      <c r="C261" s="290">
        <v>0</v>
      </c>
      <c r="D261" s="290">
        <v>0</v>
      </c>
      <c r="E261" s="290">
        <v>0</v>
      </c>
      <c r="F261" s="290">
        <v>0</v>
      </c>
      <c r="G261" s="290">
        <v>0</v>
      </c>
      <c r="H261" s="290">
        <v>0</v>
      </c>
      <c r="I261" s="290">
        <v>0</v>
      </c>
      <c r="J261" s="290">
        <v>0</v>
      </c>
    </row>
    <row r="262" spans="1:10" x14ac:dyDescent="0.25">
      <c r="A262" s="110" t="s">
        <v>166</v>
      </c>
      <c r="B262" s="290">
        <v>0</v>
      </c>
      <c r="C262" s="290">
        <v>0</v>
      </c>
      <c r="D262" s="290">
        <v>0</v>
      </c>
      <c r="E262" s="290">
        <v>0</v>
      </c>
      <c r="F262" s="290">
        <v>0</v>
      </c>
      <c r="G262" s="290">
        <v>0</v>
      </c>
      <c r="H262" s="290">
        <v>0</v>
      </c>
      <c r="I262" s="290">
        <v>0</v>
      </c>
      <c r="J262" s="290">
        <v>0</v>
      </c>
    </row>
    <row r="263" spans="1:10" x14ac:dyDescent="0.25">
      <c r="A263" s="110" t="s">
        <v>257</v>
      </c>
      <c r="B263" s="290">
        <v>0</v>
      </c>
      <c r="C263" s="290">
        <v>0</v>
      </c>
      <c r="D263" s="290">
        <v>0</v>
      </c>
      <c r="E263" s="290">
        <v>0</v>
      </c>
      <c r="F263" s="290">
        <v>0</v>
      </c>
      <c r="G263" s="290">
        <v>0</v>
      </c>
      <c r="H263" s="290">
        <v>0</v>
      </c>
      <c r="I263" s="290">
        <v>0</v>
      </c>
      <c r="J263" s="290">
        <v>0</v>
      </c>
    </row>
    <row r="264" spans="1:10" x14ac:dyDescent="0.25">
      <c r="A264" s="110" t="s">
        <v>259</v>
      </c>
      <c r="B264" s="290">
        <v>0</v>
      </c>
      <c r="C264" s="290">
        <v>0</v>
      </c>
      <c r="D264" s="290">
        <v>0</v>
      </c>
      <c r="E264" s="290">
        <v>0</v>
      </c>
      <c r="F264" s="290">
        <v>0</v>
      </c>
      <c r="G264" s="290">
        <v>0</v>
      </c>
      <c r="H264" s="290">
        <v>0</v>
      </c>
      <c r="I264" s="290">
        <v>0</v>
      </c>
      <c r="J264" s="290">
        <v>0</v>
      </c>
    </row>
    <row r="265" spans="1:10" x14ac:dyDescent="0.25">
      <c r="A265" s="110" t="s">
        <v>261</v>
      </c>
      <c r="B265" s="290">
        <v>0</v>
      </c>
      <c r="C265" s="290">
        <v>0</v>
      </c>
      <c r="D265" s="290">
        <v>0</v>
      </c>
      <c r="E265" s="290">
        <v>0</v>
      </c>
      <c r="F265" s="290">
        <v>0</v>
      </c>
      <c r="G265" s="290">
        <v>0</v>
      </c>
      <c r="H265" s="290">
        <v>0</v>
      </c>
      <c r="I265" s="290">
        <v>0</v>
      </c>
      <c r="J265" s="290">
        <v>0</v>
      </c>
    </row>
    <row r="266" spans="1:10" x14ac:dyDescent="0.25">
      <c r="A266" s="111" t="s">
        <v>866</v>
      </c>
      <c r="B266" s="291">
        <v>0</v>
      </c>
      <c r="C266" s="291">
        <v>0</v>
      </c>
      <c r="D266" s="291">
        <v>0</v>
      </c>
      <c r="E266" s="291">
        <v>0</v>
      </c>
      <c r="F266" s="291">
        <v>0</v>
      </c>
      <c r="G266" s="291">
        <v>0</v>
      </c>
      <c r="H266" s="291">
        <v>0</v>
      </c>
      <c r="I266" s="291">
        <v>0</v>
      </c>
      <c r="J266" s="291">
        <v>0</v>
      </c>
    </row>
  </sheetData>
  <sortState xmlns:xlrd2="http://schemas.microsoft.com/office/spreadsheetml/2017/richdata2" ref="A3:I245">
    <sortCondition descending="1" ref="E3:E245"/>
  </sortState>
  <mergeCells count="1">
    <mergeCell ref="L1:M1"/>
  </mergeCells>
  <hyperlinks>
    <hyperlink ref="L1" location="'Table of Content'!A1" display="Table of Content" xr:uid="{00000000-0004-0000-1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8"/>
  <sheetViews>
    <sheetView zoomScaleNormal="100" workbookViewId="0">
      <selection activeCell="J2" sqref="J2"/>
    </sheetView>
  </sheetViews>
  <sheetFormatPr defaultColWidth="9.1796875" defaultRowHeight="12.5" x14ac:dyDescent="0.25"/>
  <cols>
    <col min="1" max="1" width="30.36328125" style="41" customWidth="1"/>
    <col min="2" max="2" width="12.36328125" style="41" bestFit="1" customWidth="1"/>
    <col min="3" max="3" width="10.08984375" style="41" bestFit="1" customWidth="1"/>
    <col min="4" max="4" width="12.36328125" style="41" bestFit="1" customWidth="1"/>
    <col min="5" max="5" width="10.08984375" style="41" bestFit="1" customWidth="1"/>
    <col min="6" max="6" width="12.36328125" style="41" bestFit="1" customWidth="1"/>
    <col min="7" max="7" width="10.08984375" style="41" bestFit="1" customWidth="1"/>
    <col min="8" max="8" width="8.81640625" style="41" bestFit="1" customWidth="1"/>
    <col min="9" max="9" width="8.453125" style="41" bestFit="1" customWidth="1"/>
    <col min="10" max="10" width="9.1796875" style="41"/>
    <col min="11" max="11" width="9.1796875" style="4"/>
    <col min="12" max="12" width="12.81640625" style="4" customWidth="1"/>
    <col min="13" max="16384" width="9.1796875" style="41"/>
  </cols>
  <sheetData>
    <row r="1" spans="1:13" ht="13" x14ac:dyDescent="0.3">
      <c r="A1" s="40" t="s">
        <v>868</v>
      </c>
      <c r="C1" s="45"/>
      <c r="D1" s="45"/>
      <c r="E1" s="45"/>
      <c r="F1" s="45"/>
      <c r="G1" s="45"/>
      <c r="K1" s="352" t="s">
        <v>313</v>
      </c>
      <c r="L1" s="352"/>
    </row>
    <row r="2" spans="1:13" s="50" customFormat="1" ht="14.5" customHeight="1" x14ac:dyDescent="0.3">
      <c r="A2" s="350" t="s">
        <v>321</v>
      </c>
      <c r="B2" s="380">
        <v>44958</v>
      </c>
      <c r="C2" s="380"/>
      <c r="D2" s="380">
        <v>45292</v>
      </c>
      <c r="E2" s="380"/>
      <c r="F2" s="380">
        <v>45323</v>
      </c>
      <c r="G2" s="380"/>
      <c r="H2" s="379" t="s">
        <v>323</v>
      </c>
      <c r="I2" s="379" t="s">
        <v>322</v>
      </c>
      <c r="M2" s="12"/>
    </row>
    <row r="3" spans="1:13" s="50" customFormat="1" ht="13" x14ac:dyDescent="0.3">
      <c r="A3" s="351"/>
      <c r="B3" s="27" t="s">
        <v>507</v>
      </c>
      <c r="C3" s="27" t="s">
        <v>295</v>
      </c>
      <c r="D3" s="27" t="s">
        <v>507</v>
      </c>
      <c r="E3" s="27" t="s">
        <v>295</v>
      </c>
      <c r="F3" s="27" t="s">
        <v>507</v>
      </c>
      <c r="G3" s="27" t="s">
        <v>295</v>
      </c>
      <c r="H3" s="382"/>
      <c r="I3" s="382"/>
      <c r="M3" s="12"/>
    </row>
    <row r="4" spans="1:13" x14ac:dyDescent="0.25">
      <c r="A4" s="20" t="s">
        <v>545</v>
      </c>
      <c r="B4" s="284">
        <v>3076.04572194</v>
      </c>
      <c r="C4" s="22">
        <f>(B4/$B$8)*100</f>
        <v>37.993143792160971</v>
      </c>
      <c r="D4" s="284">
        <v>6641.0719536099996</v>
      </c>
      <c r="E4" s="22">
        <f>(D4/$D$8)*100</f>
        <v>55.506574553262297</v>
      </c>
      <c r="F4" s="284">
        <v>2715.5791157899998</v>
      </c>
      <c r="G4" s="22">
        <f>(F4/$F$8)*100</f>
        <v>44.377345423957593</v>
      </c>
      <c r="H4" s="29">
        <f>((F4/D4)-1)*100</f>
        <v>-59.109325501075972</v>
      </c>
      <c r="I4" s="30">
        <f>((F4/B4)-1)*100</f>
        <v>-11.718506119039773</v>
      </c>
      <c r="K4" s="47"/>
      <c r="L4" s="41"/>
      <c r="M4" s="4"/>
    </row>
    <row r="5" spans="1:13" x14ac:dyDescent="0.25">
      <c r="A5" s="21" t="s">
        <v>513</v>
      </c>
      <c r="B5" s="285">
        <v>2181.6769310999998</v>
      </c>
      <c r="C5" s="22">
        <f>(B5/$B$8)*100</f>
        <v>26.946532283351914</v>
      </c>
      <c r="D5" s="285">
        <v>2244.93278921</v>
      </c>
      <c r="E5" s="22">
        <f>(D5/$D$8)*100</f>
        <v>18.763315636658987</v>
      </c>
      <c r="F5" s="285">
        <v>1907.48215923</v>
      </c>
      <c r="G5" s="22">
        <f>(F5/$F$8)*100</f>
        <v>31.171617935189715</v>
      </c>
      <c r="H5" s="29">
        <f t="shared" ref="H5:H7" si="0">((F5/D5)-1)*100</f>
        <v>-15.031658480018461</v>
      </c>
      <c r="I5" s="30">
        <f>((F5/B5)-1)*100</f>
        <v>-12.568074033388211</v>
      </c>
      <c r="K5" s="41"/>
      <c r="L5" s="41"/>
      <c r="M5" s="4"/>
    </row>
    <row r="6" spans="1:13" x14ac:dyDescent="0.25">
      <c r="A6" s="21" t="s">
        <v>544</v>
      </c>
      <c r="B6" s="285">
        <v>2838.53686793</v>
      </c>
      <c r="C6" s="22">
        <f>(B6/$B$8)*100</f>
        <v>35.059602207277692</v>
      </c>
      <c r="D6" s="285">
        <v>3077.6897119699997</v>
      </c>
      <c r="E6" s="22">
        <f>(D6/$D$8)*100</f>
        <v>25.72356008827899</v>
      </c>
      <c r="F6" s="285">
        <v>1496.17117695</v>
      </c>
      <c r="G6" s="22">
        <f>(F6/$F$8)*100</f>
        <v>24.450072084739752</v>
      </c>
      <c r="H6" s="29">
        <f>((F6/D6)-1)*100</f>
        <v>-51.386549101068567</v>
      </c>
      <c r="I6" s="30">
        <f t="shared" ref="I6" si="1">((F6/B6)-1)*100</f>
        <v>-47.290761171579163</v>
      </c>
      <c r="K6" s="41"/>
      <c r="L6" s="41"/>
      <c r="M6" s="4"/>
    </row>
    <row r="7" spans="1:13" x14ac:dyDescent="0.25">
      <c r="A7" s="23" t="s">
        <v>568</v>
      </c>
      <c r="B7" s="285">
        <v>5.8432519999999995E-2</v>
      </c>
      <c r="C7" s="22">
        <f>(B7/$B$8)*100</f>
        <v>7.2171720942372411E-4</v>
      </c>
      <c r="D7" s="285">
        <v>0.78364003000000004</v>
      </c>
      <c r="E7" s="22">
        <f>(D7/$D$8)*100</f>
        <v>6.5497217997271089E-3</v>
      </c>
      <c r="F7" s="285">
        <v>5.9024E-2</v>
      </c>
      <c r="G7" s="22">
        <f>(F7/$F$8)*100</f>
        <v>9.6455611293861114E-4</v>
      </c>
      <c r="H7" s="29">
        <f t="shared" si="0"/>
        <v>-92.467970274565985</v>
      </c>
      <c r="I7" s="30">
        <f>((F7/B7)-1)*100</f>
        <v>1.0122445514929135</v>
      </c>
      <c r="K7" s="41"/>
      <c r="L7" s="41"/>
    </row>
    <row r="8" spans="1:13" s="50" customFormat="1" ht="13" x14ac:dyDescent="0.3">
      <c r="A8" s="136" t="s">
        <v>262</v>
      </c>
      <c r="B8" s="273">
        <f t="shared" ref="B8:G8" si="2">SUM(B4:B7)</f>
        <v>8096.31795349</v>
      </c>
      <c r="C8" s="273">
        <f t="shared" si="2"/>
        <v>100.00000000000001</v>
      </c>
      <c r="D8" s="273">
        <f t="shared" si="2"/>
        <v>11964.478094819999</v>
      </c>
      <c r="E8" s="273">
        <f t="shared" si="2"/>
        <v>100</v>
      </c>
      <c r="F8" s="24">
        <f t="shared" si="2"/>
        <v>6119.2914759699997</v>
      </c>
      <c r="G8" s="24">
        <f t="shared" si="2"/>
        <v>100</v>
      </c>
      <c r="H8" s="187">
        <f>((F8/D8)-1)*100</f>
        <v>-48.854505583328901</v>
      </c>
      <c r="I8" s="187">
        <f>((F8/B8)-1)*100</f>
        <v>-24.418834448908754</v>
      </c>
      <c r="K8" s="12"/>
      <c r="L8" s="12"/>
    </row>
    <row r="9" spans="1:13" x14ac:dyDescent="0.25">
      <c r="F9" s="153"/>
      <c r="G9" s="44"/>
      <c r="H9" s="44"/>
      <c r="I9" s="44"/>
    </row>
    <row r="10" spans="1:13" x14ac:dyDescent="0.25">
      <c r="G10" s="19"/>
      <c r="H10" s="44"/>
      <c r="I10" s="44"/>
    </row>
    <row r="11" spans="1:13" x14ac:dyDescent="0.25">
      <c r="G11" s="44"/>
      <c r="H11" s="44"/>
      <c r="I11" s="44"/>
    </row>
    <row r="12" spans="1:13" x14ac:dyDescent="0.25">
      <c r="G12" s="44"/>
      <c r="H12" s="44"/>
      <c r="I12" s="44"/>
    </row>
    <row r="13" spans="1:13" x14ac:dyDescent="0.25">
      <c r="G13" s="44"/>
      <c r="H13" s="44"/>
      <c r="I13" s="44"/>
    </row>
    <row r="14" spans="1:13" x14ac:dyDescent="0.25">
      <c r="G14" s="44"/>
      <c r="H14" s="44"/>
      <c r="I14" s="44"/>
    </row>
    <row r="15" spans="1:13" x14ac:dyDescent="0.25">
      <c r="D15" s="153"/>
    </row>
    <row r="16" spans="1:13" x14ac:dyDescent="0.25">
      <c r="F16" s="153"/>
    </row>
    <row r="28" spans="3:12" x14ac:dyDescent="0.25">
      <c r="K28" s="41"/>
      <c r="L28" s="41"/>
    </row>
    <row r="30" spans="3:12" x14ac:dyDescent="0.25">
      <c r="C30" s="154"/>
      <c r="K30" s="41"/>
      <c r="L30" s="41"/>
    </row>
    <row r="31" spans="3:12" x14ac:dyDescent="0.25">
      <c r="K31" s="41"/>
      <c r="L31" s="41"/>
    </row>
    <row r="32" spans="3:12" x14ac:dyDescent="0.25">
      <c r="E32" s="155"/>
      <c r="F32" s="4"/>
      <c r="G32" s="4"/>
      <c r="H32" s="383"/>
      <c r="I32" s="383"/>
      <c r="K32" s="41"/>
      <c r="L32" s="41"/>
    </row>
    <row r="33" spans="1:12" x14ac:dyDescent="0.25">
      <c r="F33" s="4"/>
      <c r="G33" s="4"/>
      <c r="H33" s="4"/>
      <c r="I33" s="4"/>
      <c r="K33" s="41"/>
      <c r="L33" s="41"/>
    </row>
    <row r="34" spans="1:12" x14ac:dyDescent="0.25">
      <c r="E34" s="44"/>
      <c r="F34" s="4"/>
      <c r="G34" s="38"/>
      <c r="H34" s="38"/>
      <c r="I34" s="38"/>
      <c r="K34" s="41"/>
      <c r="L34" s="41"/>
    </row>
    <row r="35" spans="1:12" x14ac:dyDescent="0.25">
      <c r="E35" s="44"/>
      <c r="F35" s="4"/>
      <c r="G35" s="38"/>
      <c r="H35" s="38"/>
      <c r="I35" s="38"/>
      <c r="K35" s="41"/>
      <c r="L35" s="41"/>
    </row>
    <row r="36" spans="1:12" x14ac:dyDescent="0.25">
      <c r="F36" s="4"/>
      <c r="G36" s="38"/>
      <c r="H36" s="38"/>
      <c r="I36" s="38"/>
      <c r="K36" s="41"/>
      <c r="L36" s="41"/>
    </row>
    <row r="37" spans="1:12" x14ac:dyDescent="0.25">
      <c r="F37" s="4"/>
      <c r="G37" s="38"/>
      <c r="H37" s="38"/>
      <c r="I37" s="38"/>
      <c r="K37" s="41"/>
      <c r="L37" s="41"/>
    </row>
    <row r="38" spans="1:12" x14ac:dyDescent="0.25">
      <c r="F38" s="4"/>
      <c r="G38" s="38"/>
      <c r="H38" s="38"/>
      <c r="I38" s="38"/>
      <c r="K38" s="41"/>
      <c r="L38" s="41"/>
    </row>
    <row r="39" spans="1:12" x14ac:dyDescent="0.25">
      <c r="F39" s="4"/>
      <c r="G39" s="38"/>
      <c r="H39" s="38"/>
      <c r="I39" s="38"/>
      <c r="K39" s="41"/>
      <c r="L39" s="41"/>
    </row>
    <row r="40" spans="1:12" x14ac:dyDescent="0.25">
      <c r="E40" s="38"/>
      <c r="F40" s="38"/>
      <c r="G40" s="38"/>
      <c r="K40" s="41"/>
      <c r="L40" s="41"/>
    </row>
    <row r="41" spans="1:12" x14ac:dyDescent="0.25">
      <c r="E41" s="38"/>
      <c r="F41" s="38"/>
      <c r="G41" s="38"/>
      <c r="K41" s="41"/>
      <c r="L41" s="41"/>
    </row>
    <row r="42" spans="1:12" x14ac:dyDescent="0.25">
      <c r="A42" s="4"/>
      <c r="B42" s="4"/>
      <c r="C42" s="4"/>
      <c r="D42" s="4"/>
      <c r="E42" s="38"/>
      <c r="F42" s="38"/>
      <c r="G42" s="38"/>
      <c r="K42" s="41"/>
      <c r="L42" s="41"/>
    </row>
    <row r="43" spans="1:12" x14ac:dyDescent="0.25">
      <c r="A43" s="4"/>
      <c r="B43" s="38"/>
      <c r="C43" s="38"/>
      <c r="D43" s="38"/>
      <c r="E43" s="38"/>
      <c r="F43" s="38"/>
      <c r="G43" s="38"/>
      <c r="K43" s="41"/>
      <c r="L43" s="41"/>
    </row>
    <row r="44" spans="1:12" x14ac:dyDescent="0.25">
      <c r="A44" s="4"/>
      <c r="B44" s="38"/>
      <c r="C44" s="38"/>
      <c r="D44" s="38"/>
      <c r="E44" s="38"/>
      <c r="F44" s="38"/>
      <c r="G44" s="38"/>
      <c r="K44" s="41"/>
      <c r="L44" s="41"/>
    </row>
    <row r="45" spans="1:12" x14ac:dyDescent="0.25">
      <c r="A45" s="4"/>
      <c r="B45" s="38"/>
      <c r="C45" s="38"/>
      <c r="D45" s="38"/>
      <c r="E45" s="38"/>
      <c r="F45" s="38"/>
      <c r="G45" s="38"/>
      <c r="K45" s="41"/>
      <c r="L45" s="41"/>
    </row>
    <row r="46" spans="1:12" x14ac:dyDescent="0.25">
      <c r="A46" s="4"/>
      <c r="B46" s="38"/>
      <c r="C46" s="38"/>
      <c r="D46" s="38"/>
      <c r="K46" s="41"/>
      <c r="L46" s="41"/>
    </row>
    <row r="47" spans="1:12" x14ac:dyDescent="0.25">
      <c r="A47" s="4"/>
      <c r="B47" s="38"/>
      <c r="C47" s="38"/>
      <c r="D47" s="38"/>
      <c r="K47" s="41"/>
      <c r="L47" s="41"/>
    </row>
    <row r="48" spans="1:12" x14ac:dyDescent="0.25">
      <c r="A48" s="4"/>
      <c r="B48" s="38"/>
      <c r="C48" s="38"/>
      <c r="D48" s="38"/>
      <c r="K48" s="41"/>
      <c r="L48" s="41"/>
    </row>
  </sheetData>
  <mergeCells count="8">
    <mergeCell ref="H32:I32"/>
    <mergeCell ref="D2:E2"/>
    <mergeCell ref="F2:G2"/>
    <mergeCell ref="A2:A3"/>
    <mergeCell ref="H2:H3"/>
    <mergeCell ref="I2:I3"/>
    <mergeCell ref="K1:L1"/>
    <mergeCell ref="B2:C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68"/>
  <sheetViews>
    <sheetView zoomScaleNormal="100" workbookViewId="0">
      <selection activeCell="P5" sqref="P5"/>
    </sheetView>
  </sheetViews>
  <sheetFormatPr defaultColWidth="8.81640625" defaultRowHeight="12.5" x14ac:dyDescent="0.25"/>
  <cols>
    <col min="1" max="1" width="14.453125" style="4" customWidth="1"/>
    <col min="2" max="2" width="11.90625" style="4" bestFit="1" customWidth="1"/>
    <col min="3" max="3" width="10.7265625" style="4" bestFit="1" customWidth="1"/>
    <col min="4" max="4" width="11.90625" style="4" bestFit="1" customWidth="1"/>
    <col min="5" max="5" width="5" style="4" bestFit="1" customWidth="1"/>
    <col min="6" max="6" width="12.90625" style="4" customWidth="1"/>
    <col min="7" max="7" width="9.1796875" style="4" bestFit="1" customWidth="1"/>
    <col min="8" max="8" width="8.7265625" style="4" customWidth="1"/>
    <col min="9" max="9" width="11.90625" style="4" bestFit="1" customWidth="1"/>
    <col min="10" max="10" width="5" style="4" bestFit="1" customWidth="1"/>
    <col min="11" max="11" width="13.08984375" style="4" customWidth="1"/>
    <col min="12" max="12" width="11.90625" style="4" bestFit="1" customWidth="1"/>
    <col min="13" max="13" width="10.7265625" style="4" bestFit="1" customWidth="1"/>
    <col min="14" max="14" width="11.90625" style="4" bestFit="1" customWidth="1"/>
    <col min="15" max="16384" width="8.81640625" style="4"/>
  </cols>
  <sheetData>
    <row r="1" spans="1:20" ht="13" x14ac:dyDescent="0.3">
      <c r="A1" s="359" t="s">
        <v>852</v>
      </c>
      <c r="B1" s="359"/>
      <c r="C1" s="359"/>
      <c r="D1" s="359"/>
      <c r="E1" s="359"/>
      <c r="F1" s="359"/>
      <c r="G1" s="359"/>
      <c r="P1" s="34" t="s">
        <v>313</v>
      </c>
    </row>
    <row r="2" spans="1:20" ht="13" x14ac:dyDescent="0.3">
      <c r="A2" s="384" t="s">
        <v>545</v>
      </c>
      <c r="B2" s="384"/>
      <c r="C2" s="384"/>
      <c r="D2" s="384"/>
      <c r="E2" s="35"/>
      <c r="F2" s="354" t="s">
        <v>513</v>
      </c>
      <c r="G2" s="355"/>
      <c r="H2" s="355"/>
      <c r="I2" s="356"/>
      <c r="J2" s="36"/>
      <c r="K2" s="385" t="s">
        <v>544</v>
      </c>
      <c r="L2" s="385"/>
      <c r="M2" s="385"/>
      <c r="N2" s="385"/>
    </row>
    <row r="3" spans="1:20" ht="13" x14ac:dyDescent="0.3">
      <c r="A3" s="27" t="s">
        <v>338</v>
      </c>
      <c r="B3" s="27">
        <v>2023</v>
      </c>
      <c r="C3" s="354">
        <v>2024</v>
      </c>
      <c r="D3" s="356"/>
      <c r="E3" s="35"/>
      <c r="F3" s="27" t="s">
        <v>338</v>
      </c>
      <c r="G3" s="27">
        <v>2023</v>
      </c>
      <c r="H3" s="354">
        <v>2024</v>
      </c>
      <c r="I3" s="356"/>
      <c r="J3" s="36"/>
      <c r="K3" s="27" t="s">
        <v>338</v>
      </c>
      <c r="L3" s="27">
        <v>2023</v>
      </c>
      <c r="M3" s="354">
        <v>2024</v>
      </c>
      <c r="N3" s="356"/>
    </row>
    <row r="4" spans="1:20" s="12" customFormat="1" ht="13" x14ac:dyDescent="0.3">
      <c r="A4" s="143" t="s">
        <v>268</v>
      </c>
      <c r="B4" s="208" t="s">
        <v>270</v>
      </c>
      <c r="C4" s="208" t="s">
        <v>269</v>
      </c>
      <c r="D4" s="208" t="s">
        <v>876</v>
      </c>
      <c r="E4" s="49"/>
      <c r="F4" s="143" t="s">
        <v>268</v>
      </c>
      <c r="G4" s="208" t="s">
        <v>270</v>
      </c>
      <c r="H4" s="208" t="s">
        <v>269</v>
      </c>
      <c r="I4" s="208" t="s">
        <v>876</v>
      </c>
      <c r="J4" s="39"/>
      <c r="K4" s="143" t="s">
        <v>268</v>
      </c>
      <c r="L4" s="208" t="s">
        <v>270</v>
      </c>
      <c r="M4" s="208" t="s">
        <v>269</v>
      </c>
      <c r="N4" s="208" t="s">
        <v>876</v>
      </c>
      <c r="O4" s="4"/>
      <c r="P4" s="4"/>
      <c r="Q4" s="4"/>
      <c r="R4" s="4"/>
      <c r="S4" s="4"/>
      <c r="T4" s="4"/>
    </row>
    <row r="5" spans="1:20" x14ac:dyDescent="0.25">
      <c r="A5" s="121" t="s">
        <v>9</v>
      </c>
      <c r="B5" s="292">
        <v>740.28045472999997</v>
      </c>
      <c r="C5" s="292">
        <v>817.90854276999994</v>
      </c>
      <c r="D5" s="292">
        <v>980.88395616999992</v>
      </c>
      <c r="E5" s="138"/>
      <c r="F5" s="121" t="s">
        <v>9</v>
      </c>
      <c r="G5" s="292">
        <v>437.06536245000001</v>
      </c>
      <c r="H5" s="292">
        <v>451.76634254999999</v>
      </c>
      <c r="I5" s="292">
        <v>395.61673238999998</v>
      </c>
      <c r="J5" s="20"/>
      <c r="K5" s="121" t="s">
        <v>260</v>
      </c>
      <c r="L5" s="292">
        <v>736.48282375999997</v>
      </c>
      <c r="M5" s="292">
        <v>1292.1391490000001</v>
      </c>
      <c r="N5" s="292">
        <v>1076.8965149999999</v>
      </c>
      <c r="P5" s="9"/>
    </row>
    <row r="6" spans="1:20" x14ac:dyDescent="0.25">
      <c r="A6" s="110" t="s">
        <v>524</v>
      </c>
      <c r="B6" s="293">
        <v>706.61399247000008</v>
      </c>
      <c r="C6" s="293">
        <v>402.38172704000004</v>
      </c>
      <c r="D6" s="293">
        <v>922.00481369000011</v>
      </c>
      <c r="E6" s="139"/>
      <c r="F6" s="110" t="s">
        <v>80</v>
      </c>
      <c r="G6" s="293">
        <v>453.14493610000005</v>
      </c>
      <c r="H6" s="293">
        <v>305.00474652999998</v>
      </c>
      <c r="I6" s="293">
        <v>306.04424368999997</v>
      </c>
      <c r="J6" s="21"/>
      <c r="K6" s="110" t="s">
        <v>151</v>
      </c>
      <c r="L6" s="293">
        <v>2004.43426398</v>
      </c>
      <c r="M6" s="293">
        <v>1547.9423834500001</v>
      </c>
      <c r="N6" s="293">
        <v>314.10360988999997</v>
      </c>
    </row>
    <row r="7" spans="1:20" x14ac:dyDescent="0.25">
      <c r="A7" s="110" t="s">
        <v>71</v>
      </c>
      <c r="B7" s="293">
        <v>25.579969120000001</v>
      </c>
      <c r="C7" s="293">
        <v>353.72743451999997</v>
      </c>
      <c r="D7" s="293">
        <v>150.14266236</v>
      </c>
      <c r="E7" s="139"/>
      <c r="F7" s="110" t="s">
        <v>0</v>
      </c>
      <c r="G7" s="293">
        <v>106.91607409999999</v>
      </c>
      <c r="H7" s="293">
        <v>128.98567365</v>
      </c>
      <c r="I7" s="293">
        <v>208.381764</v>
      </c>
      <c r="J7" s="21"/>
      <c r="K7" s="110" t="s">
        <v>249</v>
      </c>
      <c r="L7" s="293">
        <v>30.754568879999997</v>
      </c>
      <c r="M7" s="293">
        <v>152.47322353999999</v>
      </c>
      <c r="N7" s="293">
        <v>35.322008950000004</v>
      </c>
    </row>
    <row r="8" spans="1:20" ht="13" x14ac:dyDescent="0.3">
      <c r="A8" s="110" t="s">
        <v>47</v>
      </c>
      <c r="B8" s="293">
        <v>94.28339656</v>
      </c>
      <c r="C8" s="293">
        <v>91.746026959999995</v>
      </c>
      <c r="D8" s="293">
        <v>97.4161</v>
      </c>
      <c r="E8" s="139"/>
      <c r="F8" s="110" t="s">
        <v>109</v>
      </c>
      <c r="G8" s="293">
        <v>0.38832730999999998</v>
      </c>
      <c r="H8" s="293">
        <v>147.63401386000001</v>
      </c>
      <c r="I8" s="293">
        <v>173.12258388000001</v>
      </c>
      <c r="J8" s="140"/>
      <c r="K8" s="110" t="s">
        <v>179</v>
      </c>
      <c r="L8" s="293">
        <v>0</v>
      </c>
      <c r="M8" s="293">
        <v>0</v>
      </c>
      <c r="N8" s="293">
        <v>26.631323999999999</v>
      </c>
      <c r="O8" s="12"/>
      <c r="P8" s="12"/>
      <c r="Q8" s="12"/>
      <c r="R8" s="12"/>
      <c r="S8" s="12"/>
      <c r="T8" s="12"/>
    </row>
    <row r="9" spans="1:20" ht="13" x14ac:dyDescent="0.3">
      <c r="A9" s="110" t="s">
        <v>80</v>
      </c>
      <c r="B9" s="293">
        <v>153.14581357</v>
      </c>
      <c r="C9" s="293">
        <v>292.06545514999999</v>
      </c>
      <c r="D9" s="293">
        <v>91.668748909999991</v>
      </c>
      <c r="E9" s="139"/>
      <c r="F9" s="110" t="s">
        <v>129</v>
      </c>
      <c r="G9" s="293">
        <v>57.959371969999999</v>
      </c>
      <c r="H9" s="293">
        <v>28.65980601</v>
      </c>
      <c r="I9" s="293">
        <v>74.896540989999991</v>
      </c>
      <c r="J9" s="140"/>
      <c r="K9" s="110" t="s">
        <v>11</v>
      </c>
      <c r="L9" s="293">
        <v>14.2117953</v>
      </c>
      <c r="M9" s="293">
        <v>20.101994050000002</v>
      </c>
      <c r="N9" s="293">
        <v>11.428303</v>
      </c>
      <c r="O9" s="12"/>
      <c r="P9" s="12"/>
      <c r="Q9" s="12"/>
      <c r="R9" s="12"/>
      <c r="S9" s="12"/>
      <c r="T9" s="12"/>
    </row>
    <row r="10" spans="1:20" x14ac:dyDescent="0.25">
      <c r="A10" s="110" t="s">
        <v>64</v>
      </c>
      <c r="B10" s="293">
        <v>25.553911429999999</v>
      </c>
      <c r="C10" s="293">
        <v>48.872477170000003</v>
      </c>
      <c r="D10" s="293">
        <v>58.027967140000001</v>
      </c>
      <c r="E10" s="139"/>
      <c r="F10" s="110" t="s">
        <v>123</v>
      </c>
      <c r="G10" s="293">
        <v>139.24638761000003</v>
      </c>
      <c r="H10" s="293">
        <v>29.7039276</v>
      </c>
      <c r="I10" s="293">
        <v>53.583642520000005</v>
      </c>
      <c r="J10" s="21"/>
      <c r="K10" s="110" t="s">
        <v>253</v>
      </c>
      <c r="L10" s="293">
        <v>5.4969423700000002</v>
      </c>
      <c r="M10" s="293">
        <v>2.7400936300000001</v>
      </c>
      <c r="N10" s="293">
        <v>3.3652106099999997</v>
      </c>
    </row>
    <row r="11" spans="1:20" x14ac:dyDescent="0.25">
      <c r="A11" s="110" t="s">
        <v>61</v>
      </c>
      <c r="B11" s="293">
        <v>21.651331010000003</v>
      </c>
      <c r="C11" s="293">
        <v>20.38908897</v>
      </c>
      <c r="D11" s="293">
        <v>57.72596927</v>
      </c>
      <c r="E11" s="139"/>
      <c r="F11" s="110" t="s">
        <v>218</v>
      </c>
      <c r="G11" s="293">
        <v>52.514479100000003</v>
      </c>
      <c r="H11" s="293">
        <v>62.024549280000002</v>
      </c>
      <c r="I11" s="293">
        <v>45.250728219999999</v>
      </c>
      <c r="J11" s="21"/>
      <c r="K11" s="110" t="s">
        <v>184</v>
      </c>
      <c r="L11" s="293">
        <v>2.6960520000000002E-2</v>
      </c>
      <c r="M11" s="293">
        <v>11.78657946</v>
      </c>
      <c r="N11" s="293">
        <v>2.85864516</v>
      </c>
    </row>
    <row r="12" spans="1:20" x14ac:dyDescent="0.25">
      <c r="A12" s="110" t="s">
        <v>1</v>
      </c>
      <c r="B12" s="293">
        <v>41.249684560000006</v>
      </c>
      <c r="C12" s="293">
        <v>35.008575210000004</v>
      </c>
      <c r="D12" s="293">
        <v>57.363333320000002</v>
      </c>
      <c r="E12" s="139"/>
      <c r="F12" s="110" t="s">
        <v>23</v>
      </c>
      <c r="G12" s="293">
        <v>34.66479605</v>
      </c>
      <c r="H12" s="293">
        <v>130.14928337000001</v>
      </c>
      <c r="I12" s="293">
        <v>37.533417749999998</v>
      </c>
      <c r="J12" s="21"/>
      <c r="K12" s="110" t="s">
        <v>209</v>
      </c>
      <c r="L12" s="293">
        <v>1.0643659999999999</v>
      </c>
      <c r="M12" s="293">
        <v>0.47433367999999998</v>
      </c>
      <c r="N12" s="293">
        <v>2.4748825000000001</v>
      </c>
    </row>
    <row r="13" spans="1:20" x14ac:dyDescent="0.25">
      <c r="A13" s="110" t="s">
        <v>11</v>
      </c>
      <c r="B13" s="293">
        <v>52.908084450000004</v>
      </c>
      <c r="C13" s="293">
        <v>17.963933559999997</v>
      </c>
      <c r="D13" s="293">
        <v>37.579919930000003</v>
      </c>
      <c r="E13" s="139"/>
      <c r="F13" s="110" t="s">
        <v>37</v>
      </c>
      <c r="G13" s="293">
        <v>87.791340769999991</v>
      </c>
      <c r="H13" s="293">
        <v>64.977219059999996</v>
      </c>
      <c r="I13" s="293">
        <v>35.62365149</v>
      </c>
      <c r="J13" s="21"/>
      <c r="K13" s="110" t="s">
        <v>242</v>
      </c>
      <c r="L13" s="293">
        <v>0.71476305000000007</v>
      </c>
      <c r="M13" s="293">
        <v>36.792462569999998</v>
      </c>
      <c r="N13" s="293">
        <v>1.5789906699999998</v>
      </c>
    </row>
    <row r="14" spans="1:20" x14ac:dyDescent="0.25">
      <c r="A14" s="110" t="s">
        <v>77</v>
      </c>
      <c r="B14" s="293">
        <v>0</v>
      </c>
      <c r="C14" s="293">
        <v>17.142958879999998</v>
      </c>
      <c r="D14" s="293">
        <v>28.397996160000002</v>
      </c>
      <c r="E14" s="139"/>
      <c r="F14" s="110" t="s">
        <v>160</v>
      </c>
      <c r="G14" s="293">
        <v>6.6600777699999991</v>
      </c>
      <c r="H14" s="293">
        <v>1.5688407200000001</v>
      </c>
      <c r="I14" s="293">
        <v>34.806745110000001</v>
      </c>
      <c r="J14" s="21"/>
      <c r="K14" s="110" t="s">
        <v>212</v>
      </c>
      <c r="L14" s="293">
        <v>1.4E-3</v>
      </c>
      <c r="M14" s="293">
        <v>2.0000000000000001E-4</v>
      </c>
      <c r="N14" s="293">
        <v>1.3391847800000001</v>
      </c>
    </row>
    <row r="15" spans="1:20" x14ac:dyDescent="0.25">
      <c r="A15" s="110" t="s">
        <v>109</v>
      </c>
      <c r="B15" s="293">
        <v>0</v>
      </c>
      <c r="C15" s="293">
        <v>21.890601489999998</v>
      </c>
      <c r="D15" s="293">
        <v>27.401575340000001</v>
      </c>
      <c r="E15" s="139"/>
      <c r="F15" s="110" t="s">
        <v>189</v>
      </c>
      <c r="G15" s="293">
        <v>3.5705308900000001</v>
      </c>
      <c r="H15" s="293">
        <v>6.6372152800000004</v>
      </c>
      <c r="I15" s="293">
        <v>31.961006319999999</v>
      </c>
      <c r="J15" s="21"/>
      <c r="K15" s="110" t="s">
        <v>256</v>
      </c>
      <c r="L15" s="293">
        <v>3.225E-3</v>
      </c>
      <c r="M15" s="293">
        <v>0.11786355</v>
      </c>
      <c r="N15" s="293">
        <v>1.3071250800000001</v>
      </c>
    </row>
    <row r="16" spans="1:20" x14ac:dyDescent="0.25">
      <c r="A16" s="110" t="s">
        <v>66</v>
      </c>
      <c r="B16" s="293">
        <v>28.396193309999997</v>
      </c>
      <c r="C16" s="293">
        <v>13.934254859999999</v>
      </c>
      <c r="D16" s="293">
        <v>23.196657250000001</v>
      </c>
      <c r="E16" s="139"/>
      <c r="F16" s="110" t="s">
        <v>20</v>
      </c>
      <c r="G16" s="293">
        <v>37.357402060000005</v>
      </c>
      <c r="H16" s="293">
        <v>22.997043609999999</v>
      </c>
      <c r="I16" s="293">
        <v>29.435087500000002</v>
      </c>
      <c r="J16" s="21"/>
      <c r="K16" s="110" t="s">
        <v>40</v>
      </c>
      <c r="L16" s="293">
        <v>0.60856938000000005</v>
      </c>
      <c r="M16" s="293">
        <v>0.45562715000000004</v>
      </c>
      <c r="N16" s="293">
        <v>1.0856531599999999</v>
      </c>
    </row>
    <row r="17" spans="1:14" x14ac:dyDescent="0.25">
      <c r="A17" s="110" t="s">
        <v>215</v>
      </c>
      <c r="B17" s="293">
        <v>0</v>
      </c>
      <c r="C17" s="293">
        <v>12.951716810000001</v>
      </c>
      <c r="D17" s="293">
        <v>17.53967737</v>
      </c>
      <c r="E17" s="139"/>
      <c r="F17" s="110" t="s">
        <v>47</v>
      </c>
      <c r="G17" s="293">
        <v>21.271739359999998</v>
      </c>
      <c r="H17" s="293">
        <v>30.094804480000001</v>
      </c>
      <c r="I17" s="293">
        <v>29.188292370000003</v>
      </c>
      <c r="J17" s="21"/>
      <c r="K17" s="110" t="s">
        <v>201</v>
      </c>
      <c r="L17" s="293">
        <v>9.9463999999999997E-2</v>
      </c>
      <c r="M17" s="293">
        <v>9.652898E-2</v>
      </c>
      <c r="N17" s="293">
        <v>1.05018916</v>
      </c>
    </row>
    <row r="18" spans="1:14" x14ac:dyDescent="0.25">
      <c r="A18" s="110" t="s">
        <v>145</v>
      </c>
      <c r="B18" s="293">
        <v>7.0463805300000004</v>
      </c>
      <c r="C18" s="293">
        <v>7.4895555599999994</v>
      </c>
      <c r="D18" s="293">
        <v>15.52210621</v>
      </c>
      <c r="E18" s="139"/>
      <c r="F18" s="110" t="s">
        <v>143</v>
      </c>
      <c r="G18" s="293">
        <v>1.3577876599999998</v>
      </c>
      <c r="H18" s="293">
        <v>28.27162826</v>
      </c>
      <c r="I18" s="293">
        <v>27.257178639999999</v>
      </c>
      <c r="J18" s="21"/>
      <c r="K18" s="110" t="s">
        <v>240</v>
      </c>
      <c r="L18" s="293">
        <v>0.35368113000000001</v>
      </c>
      <c r="M18" s="293">
        <v>1.0267218199999999</v>
      </c>
      <c r="N18" s="293">
        <v>1.00049725</v>
      </c>
    </row>
    <row r="19" spans="1:14" x14ac:dyDescent="0.25">
      <c r="A19" s="110" t="s">
        <v>33</v>
      </c>
      <c r="B19" s="293">
        <v>9.5888129700000011</v>
      </c>
      <c r="C19" s="293">
        <v>7.7283533099999993</v>
      </c>
      <c r="D19" s="293">
        <v>15.1583346</v>
      </c>
      <c r="E19" s="139"/>
      <c r="F19" s="110" t="s">
        <v>35</v>
      </c>
      <c r="G19" s="293">
        <v>20.420658899999999</v>
      </c>
      <c r="H19" s="293">
        <v>34.121403060000006</v>
      </c>
      <c r="I19" s="293">
        <v>26.52769954</v>
      </c>
      <c r="J19" s="21"/>
      <c r="K19" s="110" t="s">
        <v>64</v>
      </c>
      <c r="L19" s="293">
        <v>0.60851768999999989</v>
      </c>
      <c r="M19" s="293">
        <v>0.1031075</v>
      </c>
      <c r="N19" s="293">
        <v>0.98381043000000001</v>
      </c>
    </row>
    <row r="20" spans="1:14" x14ac:dyDescent="0.25">
      <c r="A20" s="110" t="s">
        <v>184</v>
      </c>
      <c r="B20" s="293">
        <v>0</v>
      </c>
      <c r="C20" s="293">
        <v>16.661247700000001</v>
      </c>
      <c r="D20" s="293">
        <v>14.48521489</v>
      </c>
      <c r="E20" s="139"/>
      <c r="F20" s="110" t="s">
        <v>170</v>
      </c>
      <c r="G20" s="293">
        <v>0.49959639</v>
      </c>
      <c r="H20" s="293">
        <v>0.14836270000000001</v>
      </c>
      <c r="I20" s="293">
        <v>24.66055296</v>
      </c>
      <c r="J20" s="21"/>
      <c r="K20" s="110" t="s">
        <v>74</v>
      </c>
      <c r="L20" s="293">
        <v>0.44512094000000002</v>
      </c>
      <c r="M20" s="293">
        <v>0.76728562</v>
      </c>
      <c r="N20" s="293">
        <v>0.96742770999999994</v>
      </c>
    </row>
    <row r="21" spans="1:14" x14ac:dyDescent="0.25">
      <c r="A21" s="110" t="s">
        <v>216</v>
      </c>
      <c r="B21" s="293">
        <v>2.99858E-2</v>
      </c>
      <c r="C21" s="293">
        <v>2.5402186499999999</v>
      </c>
      <c r="D21" s="293">
        <v>13.138339779999999</v>
      </c>
      <c r="E21" s="139"/>
      <c r="F21" s="110" t="s">
        <v>72</v>
      </c>
      <c r="G21" s="293">
        <v>22.274284999999999</v>
      </c>
      <c r="H21" s="293">
        <v>21.006256420000003</v>
      </c>
      <c r="I21" s="293">
        <v>21.197627149999999</v>
      </c>
      <c r="J21" s="21"/>
      <c r="K21" s="110" t="s">
        <v>130</v>
      </c>
      <c r="L21" s="293">
        <v>0</v>
      </c>
      <c r="M21" s="293">
        <v>0.3039751</v>
      </c>
      <c r="N21" s="293">
        <v>0.96693904000000008</v>
      </c>
    </row>
    <row r="22" spans="1:14" x14ac:dyDescent="0.25">
      <c r="A22" s="110" t="s">
        <v>201</v>
      </c>
      <c r="B22" s="293">
        <v>0.32286537999999998</v>
      </c>
      <c r="C22" s="293">
        <v>2.8928885499999999</v>
      </c>
      <c r="D22" s="293">
        <v>11.77628919</v>
      </c>
      <c r="E22" s="139"/>
      <c r="F22" s="110" t="s">
        <v>64</v>
      </c>
      <c r="G22" s="293">
        <v>41.547034450000005</v>
      </c>
      <c r="H22" s="293">
        <v>17.44438027</v>
      </c>
      <c r="I22" s="293">
        <v>19.435377249999998</v>
      </c>
      <c r="J22" s="21"/>
      <c r="K22" s="110" t="s">
        <v>216</v>
      </c>
      <c r="L22" s="293">
        <v>0.109878</v>
      </c>
      <c r="M22" s="293">
        <v>0.10948059</v>
      </c>
      <c r="N22" s="293">
        <v>0.90453116</v>
      </c>
    </row>
    <row r="23" spans="1:14" x14ac:dyDescent="0.25">
      <c r="A23" s="110" t="s">
        <v>258</v>
      </c>
      <c r="B23" s="293">
        <v>7.9014381399999998</v>
      </c>
      <c r="C23" s="293">
        <v>12.60284601</v>
      </c>
      <c r="D23" s="293">
        <v>11.040101369999999</v>
      </c>
      <c r="E23" s="139"/>
      <c r="F23" s="110" t="s">
        <v>145</v>
      </c>
      <c r="G23" s="293">
        <v>15.185963300000001</v>
      </c>
      <c r="H23" s="293">
        <v>22.52434753</v>
      </c>
      <c r="I23" s="293">
        <v>18.78517064</v>
      </c>
      <c r="J23" s="21"/>
      <c r="K23" s="110" t="s">
        <v>224</v>
      </c>
      <c r="L23" s="293">
        <v>0.10202653</v>
      </c>
      <c r="M23" s="293">
        <v>0.27545599999999998</v>
      </c>
      <c r="N23" s="293">
        <v>0.83088415000000004</v>
      </c>
    </row>
    <row r="24" spans="1:14" x14ac:dyDescent="0.25">
      <c r="A24" s="110" t="s">
        <v>129</v>
      </c>
      <c r="B24" s="293">
        <v>1.1436033000000001</v>
      </c>
      <c r="C24" s="293">
        <v>5.9799999999999999E-2</v>
      </c>
      <c r="D24" s="293">
        <v>7.7730504500000004</v>
      </c>
      <c r="E24" s="139"/>
      <c r="F24" s="110" t="s">
        <v>108</v>
      </c>
      <c r="G24" s="293">
        <v>31.065282629999999</v>
      </c>
      <c r="H24" s="293">
        <v>35.744456530000001</v>
      </c>
      <c r="I24" s="293">
        <v>17.68353428</v>
      </c>
      <c r="J24" s="21"/>
      <c r="K24" s="110" t="s">
        <v>237</v>
      </c>
      <c r="L24" s="293">
        <v>9.6699999999999998E-4</v>
      </c>
      <c r="M24" s="293">
        <v>4.8388809999999997E-2</v>
      </c>
      <c r="N24" s="293">
        <v>0.7233077</v>
      </c>
    </row>
    <row r="25" spans="1:14" x14ac:dyDescent="0.25">
      <c r="A25" s="110" t="s">
        <v>175</v>
      </c>
      <c r="B25" s="293">
        <v>0.40112088000000001</v>
      </c>
      <c r="C25" s="293">
        <v>1.5745761399999998</v>
      </c>
      <c r="D25" s="293">
        <v>7.2269116699999998</v>
      </c>
      <c r="E25" s="139"/>
      <c r="F25" s="110" t="s">
        <v>62</v>
      </c>
      <c r="G25" s="293">
        <v>54.283256139999999</v>
      </c>
      <c r="H25" s="293">
        <v>13.76472107</v>
      </c>
      <c r="I25" s="293">
        <v>16.483490379999999</v>
      </c>
      <c r="J25" s="21"/>
      <c r="K25" s="110" t="s">
        <v>127</v>
      </c>
      <c r="L25" s="293">
        <v>1.6858619999999998E-2</v>
      </c>
      <c r="M25" s="293">
        <v>0.60321416999999999</v>
      </c>
      <c r="N25" s="293">
        <v>0.71432638000000004</v>
      </c>
    </row>
    <row r="26" spans="1:14" x14ac:dyDescent="0.25">
      <c r="A26" s="110" t="s">
        <v>130</v>
      </c>
      <c r="B26" s="293">
        <v>0.50239091999999996</v>
      </c>
      <c r="C26" s="293">
        <v>1.6742246200000002</v>
      </c>
      <c r="D26" s="293">
        <v>7.0745552199999997</v>
      </c>
      <c r="E26" s="139"/>
      <c r="F26" s="110" t="s">
        <v>11</v>
      </c>
      <c r="G26" s="293">
        <v>16.28896954</v>
      </c>
      <c r="H26" s="293">
        <v>8.2642665500000003</v>
      </c>
      <c r="I26" s="293">
        <v>13.084469859999999</v>
      </c>
      <c r="J26" s="21"/>
      <c r="K26" s="110" t="s">
        <v>204</v>
      </c>
      <c r="L26" s="293">
        <v>0.46159833</v>
      </c>
      <c r="M26" s="293">
        <v>0.25077981999999999</v>
      </c>
      <c r="N26" s="293">
        <v>0.67228336</v>
      </c>
    </row>
    <row r="27" spans="1:14" x14ac:dyDescent="0.25">
      <c r="A27" s="110" t="s">
        <v>75</v>
      </c>
      <c r="B27" s="293">
        <v>4.1626013799999999</v>
      </c>
      <c r="C27" s="293">
        <v>5.8275774500000006</v>
      </c>
      <c r="D27" s="293">
        <v>6.2189748499999995</v>
      </c>
      <c r="E27" s="139"/>
      <c r="F27" s="110" t="s">
        <v>2</v>
      </c>
      <c r="G27" s="293">
        <v>55.010467049999995</v>
      </c>
      <c r="H27" s="293">
        <v>18.033980289999999</v>
      </c>
      <c r="I27" s="293">
        <v>12.750224060000001</v>
      </c>
      <c r="J27" s="21"/>
      <c r="K27" s="110" t="s">
        <v>178</v>
      </c>
      <c r="L27" s="293">
        <v>18.640652829999997</v>
      </c>
      <c r="M27" s="293">
        <v>1.5392314499999999</v>
      </c>
      <c r="N27" s="293">
        <v>0.63783438999999997</v>
      </c>
    </row>
    <row r="28" spans="1:14" x14ac:dyDescent="0.25">
      <c r="A28" s="110" t="s">
        <v>10</v>
      </c>
      <c r="B28" s="293">
        <v>6.3190443700000003</v>
      </c>
      <c r="C28" s="293">
        <v>2.1619172200000003</v>
      </c>
      <c r="D28" s="293">
        <v>5.8534402500000002</v>
      </c>
      <c r="E28" s="139"/>
      <c r="F28" s="110" t="s">
        <v>215</v>
      </c>
      <c r="G28" s="293">
        <v>59.646930220000002</v>
      </c>
      <c r="H28" s="293">
        <v>43.861966659999993</v>
      </c>
      <c r="I28" s="293">
        <v>12.716827689999999</v>
      </c>
      <c r="J28" s="21"/>
      <c r="K28" s="110" t="s">
        <v>128</v>
      </c>
      <c r="L28" s="293">
        <v>0</v>
      </c>
      <c r="M28" s="293">
        <v>0</v>
      </c>
      <c r="N28" s="293">
        <v>0.55968496999999995</v>
      </c>
    </row>
    <row r="29" spans="1:14" x14ac:dyDescent="0.25">
      <c r="A29" s="110" t="s">
        <v>12</v>
      </c>
      <c r="B29" s="293">
        <v>15.334146</v>
      </c>
      <c r="C29" s="293">
        <v>5.5856938200000004</v>
      </c>
      <c r="D29" s="293">
        <v>5.470008</v>
      </c>
      <c r="E29" s="139"/>
      <c r="F29" s="110" t="s">
        <v>220</v>
      </c>
      <c r="G29" s="293">
        <v>2.72080739</v>
      </c>
      <c r="H29" s="293">
        <v>5.0560230499999994</v>
      </c>
      <c r="I29" s="293">
        <v>12.46904331</v>
      </c>
      <c r="J29" s="21"/>
      <c r="K29" s="110" t="s">
        <v>1</v>
      </c>
      <c r="L29" s="293">
        <v>0</v>
      </c>
      <c r="M29" s="293">
        <v>0</v>
      </c>
      <c r="N29" s="293">
        <v>0.53620972999999994</v>
      </c>
    </row>
    <row r="30" spans="1:14" x14ac:dyDescent="0.25">
      <c r="A30" s="110" t="s">
        <v>178</v>
      </c>
      <c r="B30" s="293">
        <v>0.28535249000000001</v>
      </c>
      <c r="C30" s="293">
        <v>11.79128367</v>
      </c>
      <c r="D30" s="293">
        <v>5.2828492800000006</v>
      </c>
      <c r="E30" s="139"/>
      <c r="F30" s="110" t="s">
        <v>175</v>
      </c>
      <c r="G30" s="293">
        <v>22.377620950000001</v>
      </c>
      <c r="H30" s="293">
        <v>21.403185559999997</v>
      </c>
      <c r="I30" s="293">
        <v>12.10792176</v>
      </c>
      <c r="J30" s="21"/>
      <c r="K30" s="110" t="s">
        <v>175</v>
      </c>
      <c r="L30" s="293">
        <v>1.49862E-2</v>
      </c>
      <c r="M30" s="293">
        <v>2.9961650000000003E-2</v>
      </c>
      <c r="N30" s="293">
        <v>0.51947303</v>
      </c>
    </row>
    <row r="31" spans="1:14" x14ac:dyDescent="0.25">
      <c r="A31" s="110" t="s">
        <v>196</v>
      </c>
      <c r="B31" s="293">
        <v>2.0853899999999999E-3</v>
      </c>
      <c r="C31" s="293">
        <v>3.9816499900000002</v>
      </c>
      <c r="D31" s="293">
        <v>4.7886244400000004</v>
      </c>
      <c r="E31" s="139"/>
      <c r="F31" s="110" t="s">
        <v>184</v>
      </c>
      <c r="G31" s="293">
        <v>75.556451859999996</v>
      </c>
      <c r="H31" s="293">
        <v>219.31476983000002</v>
      </c>
      <c r="I31" s="293">
        <v>11.39400899</v>
      </c>
      <c r="J31" s="21"/>
      <c r="K31" s="110" t="s">
        <v>202</v>
      </c>
      <c r="L31" s="293">
        <v>1.0507147400000001</v>
      </c>
      <c r="M31" s="293">
        <v>0</v>
      </c>
      <c r="N31" s="293">
        <v>0.50783296</v>
      </c>
    </row>
    <row r="32" spans="1:14" x14ac:dyDescent="0.25">
      <c r="A32" s="110" t="s">
        <v>37</v>
      </c>
      <c r="B32" s="293">
        <v>4.5442E-3</v>
      </c>
      <c r="C32" s="293">
        <v>2.8525E-3</v>
      </c>
      <c r="D32" s="293">
        <v>2.87429092</v>
      </c>
      <c r="E32" s="139"/>
      <c r="F32" s="110" t="s">
        <v>242</v>
      </c>
      <c r="G32" s="293">
        <v>0.88571363999999997</v>
      </c>
      <c r="H32" s="293">
        <v>5.5930162800000005</v>
      </c>
      <c r="I32" s="293">
        <v>11.052358</v>
      </c>
      <c r="J32" s="21"/>
      <c r="K32" s="110" t="s">
        <v>199</v>
      </c>
      <c r="L32" s="293">
        <v>3.0026999999999996E-3</v>
      </c>
      <c r="M32" s="293">
        <v>1.2E-4</v>
      </c>
      <c r="N32" s="293">
        <v>0.50141879999999994</v>
      </c>
    </row>
    <row r="33" spans="1:14" x14ac:dyDescent="0.25">
      <c r="A33" s="110" t="s">
        <v>26</v>
      </c>
      <c r="B33" s="293">
        <v>0</v>
      </c>
      <c r="C33" s="293">
        <v>5.2245873700000001</v>
      </c>
      <c r="D33" s="293">
        <v>2.6969818500000002</v>
      </c>
      <c r="E33" s="139"/>
      <c r="F33" s="110" t="s">
        <v>33</v>
      </c>
      <c r="G33" s="293">
        <v>11.86669032</v>
      </c>
      <c r="H33" s="293">
        <v>8.5695816100000002</v>
      </c>
      <c r="I33" s="293">
        <v>11.030622189999999</v>
      </c>
      <c r="J33" s="21"/>
      <c r="K33" s="110" t="s">
        <v>104</v>
      </c>
      <c r="L33" s="293">
        <v>1.106E-2</v>
      </c>
      <c r="M33" s="293">
        <v>1.0853E-2</v>
      </c>
      <c r="N33" s="293">
        <v>0.46352692000000001</v>
      </c>
    </row>
    <row r="34" spans="1:14" x14ac:dyDescent="0.25">
      <c r="A34" s="110" t="s">
        <v>152</v>
      </c>
      <c r="B34" s="293">
        <v>4.6744344500000006</v>
      </c>
      <c r="C34" s="293">
        <v>6.6841690400000005</v>
      </c>
      <c r="D34" s="293">
        <v>2.5090674100000001</v>
      </c>
      <c r="E34" s="139"/>
      <c r="F34" s="110" t="s">
        <v>71</v>
      </c>
      <c r="G34" s="293">
        <v>4.15E-4</v>
      </c>
      <c r="H34" s="293">
        <v>13.274315919999999</v>
      </c>
      <c r="I34" s="293">
        <v>10.62051518</v>
      </c>
      <c r="J34" s="21"/>
      <c r="K34" s="110" t="s">
        <v>172</v>
      </c>
      <c r="L34" s="293">
        <v>0.24048642000000001</v>
      </c>
      <c r="M34" s="293">
        <v>9.2364160000000001E-2</v>
      </c>
      <c r="N34" s="293">
        <v>0.44400310999999998</v>
      </c>
    </row>
    <row r="35" spans="1:14" x14ac:dyDescent="0.25">
      <c r="A35" s="110" t="s">
        <v>170</v>
      </c>
      <c r="B35" s="293">
        <v>1.4621459999999999E-2</v>
      </c>
      <c r="C35" s="293">
        <v>0.70711977000000004</v>
      </c>
      <c r="D35" s="293">
        <v>2.35055507</v>
      </c>
      <c r="E35" s="139"/>
      <c r="F35" s="110" t="s">
        <v>125</v>
      </c>
      <c r="G35" s="293">
        <v>5.9675454100000005</v>
      </c>
      <c r="H35" s="293">
        <v>8.5542289999999994</v>
      </c>
      <c r="I35" s="293">
        <v>8.4004694200000003</v>
      </c>
      <c r="J35" s="21"/>
      <c r="K35" s="110" t="s">
        <v>205</v>
      </c>
      <c r="L35" s="293">
        <v>0.26468199999999997</v>
      </c>
      <c r="M35" s="293">
        <v>0.18657024999999999</v>
      </c>
      <c r="N35" s="293">
        <v>0.42406121999999996</v>
      </c>
    </row>
    <row r="36" spans="1:14" x14ac:dyDescent="0.25">
      <c r="A36" s="110" t="s">
        <v>250</v>
      </c>
      <c r="B36" s="293">
        <v>3.0666479999999999E-2</v>
      </c>
      <c r="C36" s="293">
        <v>1.1383161399999999</v>
      </c>
      <c r="D36" s="293">
        <v>1.5778726999999999</v>
      </c>
      <c r="E36" s="139"/>
      <c r="F36" s="110" t="s">
        <v>197</v>
      </c>
      <c r="G36" s="293">
        <v>2.2733396099999998</v>
      </c>
      <c r="H36" s="293">
        <v>0.29330927000000001</v>
      </c>
      <c r="I36" s="293">
        <v>6.9374018700000004</v>
      </c>
      <c r="J36" s="21"/>
      <c r="K36" s="110" t="s">
        <v>210</v>
      </c>
      <c r="L36" s="293">
        <v>1.4E-3</v>
      </c>
      <c r="M36" s="293">
        <v>2.6148330000000001E-2</v>
      </c>
      <c r="N36" s="293">
        <v>0.40236803000000004</v>
      </c>
    </row>
    <row r="37" spans="1:14" x14ac:dyDescent="0.25">
      <c r="A37" s="110" t="s">
        <v>200</v>
      </c>
      <c r="B37" s="293">
        <v>1.8194040000000002E-2</v>
      </c>
      <c r="C37" s="293">
        <v>9.0484014800000008</v>
      </c>
      <c r="D37" s="293">
        <v>1.4858750300000001</v>
      </c>
      <c r="E37" s="139"/>
      <c r="F37" s="110" t="s">
        <v>81</v>
      </c>
      <c r="G37" s="293">
        <v>18.65176945</v>
      </c>
      <c r="H37" s="293">
        <v>0</v>
      </c>
      <c r="I37" s="293">
        <v>6.5640964100000003</v>
      </c>
      <c r="J37" s="21"/>
      <c r="K37" s="110" t="s">
        <v>125</v>
      </c>
      <c r="L37" s="293">
        <v>2.9999999999999997E-4</v>
      </c>
      <c r="M37" s="293">
        <v>0.22998441</v>
      </c>
      <c r="N37" s="293">
        <v>0.30266339000000003</v>
      </c>
    </row>
    <row r="38" spans="1:14" x14ac:dyDescent="0.25">
      <c r="A38" s="110" t="s">
        <v>195</v>
      </c>
      <c r="B38" s="293">
        <v>0.19188654999999999</v>
      </c>
      <c r="C38" s="293">
        <v>3.2315444800000002</v>
      </c>
      <c r="D38" s="293">
        <v>1.25933213</v>
      </c>
      <c r="E38" s="139"/>
      <c r="F38" s="110" t="s">
        <v>250</v>
      </c>
      <c r="G38" s="293">
        <v>8.1443679600000003</v>
      </c>
      <c r="H38" s="293">
        <v>12.419093369999999</v>
      </c>
      <c r="I38" s="293">
        <v>6.2358929000000005</v>
      </c>
      <c r="J38" s="21"/>
      <c r="K38" s="110" t="s">
        <v>235</v>
      </c>
      <c r="L38" s="293">
        <v>5.6999999999999998E-4</v>
      </c>
      <c r="M38" s="293">
        <v>8.6510000000000007E-3</v>
      </c>
      <c r="N38" s="293">
        <v>0.25878282000000002</v>
      </c>
    </row>
    <row r="39" spans="1:14" x14ac:dyDescent="0.25">
      <c r="A39" s="110" t="s">
        <v>168</v>
      </c>
      <c r="B39" s="293">
        <v>0</v>
      </c>
      <c r="C39" s="293">
        <v>2.1780370800000002</v>
      </c>
      <c r="D39" s="293">
        <v>1.25114747</v>
      </c>
      <c r="E39" s="139"/>
      <c r="F39" s="110" t="s">
        <v>1</v>
      </c>
      <c r="G39" s="293">
        <v>4.5352580499999995</v>
      </c>
      <c r="H39" s="293">
        <v>11.92548276</v>
      </c>
      <c r="I39" s="293">
        <v>6.0602719</v>
      </c>
      <c r="J39" s="21"/>
      <c r="K39" s="110" t="s">
        <v>195</v>
      </c>
      <c r="L39" s="293">
        <v>0.10527</v>
      </c>
      <c r="M39" s="293">
        <v>2.7986009999999999E-2</v>
      </c>
      <c r="N39" s="293">
        <v>0.24436454000000002</v>
      </c>
    </row>
    <row r="40" spans="1:14" x14ac:dyDescent="0.25">
      <c r="A40" s="110" t="s">
        <v>242</v>
      </c>
      <c r="B40" s="293">
        <v>0</v>
      </c>
      <c r="C40" s="293">
        <v>32.072689780000005</v>
      </c>
      <c r="D40" s="293">
        <v>1.23285734</v>
      </c>
      <c r="E40" s="139"/>
      <c r="F40" s="110" t="s">
        <v>104</v>
      </c>
      <c r="G40" s="293">
        <v>5.2486280599999997</v>
      </c>
      <c r="H40" s="293">
        <v>5.3436257899999999</v>
      </c>
      <c r="I40" s="293">
        <v>5.9814304800000002</v>
      </c>
      <c r="J40" s="21"/>
      <c r="K40" s="110" t="s">
        <v>171</v>
      </c>
      <c r="L40" s="293">
        <v>0</v>
      </c>
      <c r="M40" s="293">
        <v>1.6481199999999999E-3</v>
      </c>
      <c r="N40" s="293">
        <v>0.22963438</v>
      </c>
    </row>
    <row r="41" spans="1:14" x14ac:dyDescent="0.25">
      <c r="A41" s="110" t="s">
        <v>151</v>
      </c>
      <c r="B41" s="293">
        <v>0.36536153000000005</v>
      </c>
      <c r="C41" s="293">
        <v>1.0669040600000002</v>
      </c>
      <c r="D41" s="293">
        <v>1.1413491100000002</v>
      </c>
      <c r="E41" s="139"/>
      <c r="F41" s="110" t="s">
        <v>10</v>
      </c>
      <c r="G41" s="293">
        <v>3.5308544999999998</v>
      </c>
      <c r="H41" s="293">
        <v>5.9297177799999998</v>
      </c>
      <c r="I41" s="293">
        <v>5.8270832600000002</v>
      </c>
      <c r="J41" s="21"/>
      <c r="K41" s="110" t="s">
        <v>196</v>
      </c>
      <c r="L41" s="293">
        <v>9.8729999999999998E-3</v>
      </c>
      <c r="M41" s="293">
        <v>0.11482332000000001</v>
      </c>
      <c r="N41" s="293">
        <v>0.22809894</v>
      </c>
    </row>
    <row r="42" spans="1:14" x14ac:dyDescent="0.25">
      <c r="A42" s="110" t="s">
        <v>211</v>
      </c>
      <c r="B42" s="293">
        <v>0</v>
      </c>
      <c r="C42" s="293">
        <v>40.959126240000003</v>
      </c>
      <c r="D42" s="293">
        <v>1.1097513700000001</v>
      </c>
      <c r="E42" s="139"/>
      <c r="F42" s="110" t="s">
        <v>19</v>
      </c>
      <c r="G42" s="293">
        <v>8.3532899999999993E-2</v>
      </c>
      <c r="H42" s="293">
        <v>3.66720873</v>
      </c>
      <c r="I42" s="293">
        <v>5.47056889</v>
      </c>
      <c r="J42" s="21"/>
      <c r="K42" s="110" t="s">
        <v>228</v>
      </c>
      <c r="L42" s="293">
        <v>5.4000000000000001E-4</v>
      </c>
      <c r="M42" s="293">
        <v>6.2553079999999997E-2</v>
      </c>
      <c r="N42" s="293">
        <v>0.22191507000000002</v>
      </c>
    </row>
    <row r="43" spans="1:14" x14ac:dyDescent="0.25">
      <c r="A43" s="110" t="s">
        <v>99</v>
      </c>
      <c r="B43" s="293">
        <v>0</v>
      </c>
      <c r="C43" s="293">
        <v>1.033044E-2</v>
      </c>
      <c r="D43" s="293">
        <v>1.0562218400000001</v>
      </c>
      <c r="E43" s="139"/>
      <c r="F43" s="110" t="s">
        <v>75</v>
      </c>
      <c r="G43" s="293">
        <v>0.64351787000000005</v>
      </c>
      <c r="H43" s="293">
        <v>4.1866477700000004</v>
      </c>
      <c r="I43" s="293">
        <v>5.4137222699999992</v>
      </c>
      <c r="J43" s="21"/>
      <c r="K43" s="110" t="s">
        <v>250</v>
      </c>
      <c r="L43" s="293">
        <v>1.0848E-2</v>
      </c>
      <c r="M43" s="293">
        <v>0.12328871000000001</v>
      </c>
      <c r="N43" s="293">
        <v>0.19229303</v>
      </c>
    </row>
    <row r="44" spans="1:14" x14ac:dyDescent="0.25">
      <c r="A44" s="110" t="s">
        <v>183</v>
      </c>
      <c r="B44" s="293">
        <v>0.66882321</v>
      </c>
      <c r="C44" s="293">
        <v>9.9650009999999997E-2</v>
      </c>
      <c r="D44" s="293">
        <v>1.0284355300000001</v>
      </c>
      <c r="E44" s="139"/>
      <c r="F44" s="110" t="s">
        <v>39</v>
      </c>
      <c r="G44" s="293">
        <v>8.1823399999999998E-3</v>
      </c>
      <c r="H44" s="293">
        <v>4.5725308499999997</v>
      </c>
      <c r="I44" s="293">
        <v>5.41090537</v>
      </c>
      <c r="J44" s="21"/>
      <c r="K44" s="110" t="s">
        <v>108</v>
      </c>
      <c r="L44" s="293">
        <v>4.0000000000000003E-5</v>
      </c>
      <c r="M44" s="293">
        <v>1.204E-3</v>
      </c>
      <c r="N44" s="293">
        <v>0.18368994</v>
      </c>
    </row>
    <row r="45" spans="1:14" x14ac:dyDescent="0.25">
      <c r="A45" s="110" t="s">
        <v>171</v>
      </c>
      <c r="B45" s="293">
        <v>0.11928399000000001</v>
      </c>
      <c r="C45" s="293">
        <v>29.025252579999997</v>
      </c>
      <c r="D45" s="293">
        <v>1.01848614</v>
      </c>
      <c r="E45" s="139"/>
      <c r="F45" s="110" t="s">
        <v>183</v>
      </c>
      <c r="G45" s="293">
        <v>7.7114017699999993</v>
      </c>
      <c r="H45" s="293">
        <v>8.1696607599999993</v>
      </c>
      <c r="I45" s="293">
        <v>5.098274</v>
      </c>
      <c r="J45" s="21"/>
      <c r="K45" s="110" t="s">
        <v>105</v>
      </c>
      <c r="L45" s="293">
        <v>0.55751080000000008</v>
      </c>
      <c r="M45" s="293">
        <v>0.37669396999999999</v>
      </c>
      <c r="N45" s="293">
        <v>0.15437057000000001</v>
      </c>
    </row>
    <row r="46" spans="1:14" x14ac:dyDescent="0.25">
      <c r="A46" s="110" t="s">
        <v>125</v>
      </c>
      <c r="B46" s="293">
        <v>1.5425663700000001</v>
      </c>
      <c r="C46" s="293">
        <v>0.93414763000000001</v>
      </c>
      <c r="D46" s="293">
        <v>0.91119901000000003</v>
      </c>
      <c r="E46" s="139"/>
      <c r="F46" s="110" t="s">
        <v>222</v>
      </c>
      <c r="G46" s="293">
        <v>3.6228076099999997</v>
      </c>
      <c r="H46" s="293">
        <v>2.8332380399999999</v>
      </c>
      <c r="I46" s="293">
        <v>4.9353932</v>
      </c>
      <c r="J46" s="21"/>
      <c r="K46" s="110" t="s">
        <v>173</v>
      </c>
      <c r="L46" s="293">
        <v>0</v>
      </c>
      <c r="M46" s="293">
        <v>7.1147000000000007E-4</v>
      </c>
      <c r="N46" s="293">
        <v>0.14973106999999999</v>
      </c>
    </row>
    <row r="47" spans="1:14" x14ac:dyDescent="0.25">
      <c r="A47" s="110" t="s">
        <v>103</v>
      </c>
      <c r="B47" s="293">
        <v>8.6787219999999998E-2</v>
      </c>
      <c r="C47" s="293">
        <v>0.41451733000000002</v>
      </c>
      <c r="D47" s="293">
        <v>0.88116717</v>
      </c>
      <c r="E47" s="139"/>
      <c r="F47" s="110" t="s">
        <v>133</v>
      </c>
      <c r="G47" s="293">
        <v>3.9682467900000002</v>
      </c>
      <c r="H47" s="293">
        <v>7.1321465499999999</v>
      </c>
      <c r="I47" s="293">
        <v>4.6616500900000002</v>
      </c>
      <c r="J47" s="21"/>
      <c r="K47" s="110" t="s">
        <v>258</v>
      </c>
      <c r="L47" s="293">
        <v>0.178619</v>
      </c>
      <c r="M47" s="293">
        <v>0.18004292000000002</v>
      </c>
      <c r="N47" s="293">
        <v>0.13985114000000001</v>
      </c>
    </row>
    <row r="48" spans="1:14" x14ac:dyDescent="0.25">
      <c r="A48" s="110" t="s">
        <v>67</v>
      </c>
      <c r="B48" s="293">
        <v>0</v>
      </c>
      <c r="C48" s="293">
        <v>1.8692056499999998</v>
      </c>
      <c r="D48" s="293">
        <v>0.71650878000000007</v>
      </c>
      <c r="E48" s="139"/>
      <c r="F48" s="110" t="s">
        <v>61</v>
      </c>
      <c r="G48" s="293">
        <v>6.1124483700000001</v>
      </c>
      <c r="H48" s="293">
        <v>3.3295362000000002</v>
      </c>
      <c r="I48" s="293">
        <v>4.0339891699999999</v>
      </c>
      <c r="J48" s="21"/>
      <c r="K48" s="110" t="s">
        <v>246</v>
      </c>
      <c r="L48" s="293">
        <v>1.5568200000000001E-2</v>
      </c>
      <c r="M48" s="293">
        <v>0.28984976000000001</v>
      </c>
      <c r="N48" s="293">
        <v>0.13628954999999998</v>
      </c>
    </row>
    <row r="49" spans="1:14" x14ac:dyDescent="0.25">
      <c r="A49" s="110" t="s">
        <v>72</v>
      </c>
      <c r="B49" s="293">
        <v>0.97677992000000002</v>
      </c>
      <c r="C49" s="293">
        <v>1.8400443999999998</v>
      </c>
      <c r="D49" s="293">
        <v>0.69058511999999994</v>
      </c>
      <c r="E49" s="139"/>
      <c r="F49" s="110" t="s">
        <v>194</v>
      </c>
      <c r="G49" s="293">
        <v>2.0085412200000001</v>
      </c>
      <c r="H49" s="293">
        <v>0.69356574000000004</v>
      </c>
      <c r="I49" s="293">
        <v>3.9684538599999999</v>
      </c>
      <c r="J49" s="21"/>
      <c r="K49" s="110" t="s">
        <v>123</v>
      </c>
      <c r="L49" s="293">
        <v>5.2446999999999997E-3</v>
      </c>
      <c r="M49" s="293">
        <v>1.1100000000000001E-3</v>
      </c>
      <c r="N49" s="293">
        <v>0.11341132000000001</v>
      </c>
    </row>
    <row r="50" spans="1:14" x14ac:dyDescent="0.25">
      <c r="A50" s="110" t="s">
        <v>238</v>
      </c>
      <c r="B50" s="293">
        <v>6.9227999999999998E-3</v>
      </c>
      <c r="C50" s="293">
        <v>0.27916943999999999</v>
      </c>
      <c r="D50" s="293">
        <v>0.59340657999999991</v>
      </c>
      <c r="E50" s="139"/>
      <c r="F50" s="110" t="s">
        <v>217</v>
      </c>
      <c r="G50" s="293">
        <v>9.6267594399999989</v>
      </c>
      <c r="H50" s="293">
        <v>36.398179740000003</v>
      </c>
      <c r="I50" s="293">
        <v>3.6811154300000002</v>
      </c>
      <c r="J50" s="21"/>
      <c r="K50" s="110" t="s">
        <v>189</v>
      </c>
      <c r="L50" s="293">
        <v>4.7039999999999998E-3</v>
      </c>
      <c r="M50" s="293">
        <v>2.5393218799999997</v>
      </c>
      <c r="N50" s="293">
        <v>0.11210972999999999</v>
      </c>
    </row>
    <row r="51" spans="1:14" x14ac:dyDescent="0.25">
      <c r="A51" s="110" t="s">
        <v>142</v>
      </c>
      <c r="B51" s="293">
        <v>0.18689806</v>
      </c>
      <c r="C51" s="293">
        <v>0.57260206000000002</v>
      </c>
      <c r="D51" s="293">
        <v>0.58588651000000003</v>
      </c>
      <c r="E51" s="139"/>
      <c r="F51" s="110" t="s">
        <v>209</v>
      </c>
      <c r="G51" s="293">
        <v>0.37995696999999995</v>
      </c>
      <c r="H51" s="293">
        <v>1.9503955100000001</v>
      </c>
      <c r="I51" s="293">
        <v>3.2510721400000002</v>
      </c>
      <c r="J51" s="21"/>
      <c r="K51" s="110" t="s">
        <v>215</v>
      </c>
      <c r="L51" s="293">
        <v>0</v>
      </c>
      <c r="M51" s="293">
        <v>2.0745029999999998E-2</v>
      </c>
      <c r="N51" s="293">
        <v>0.101218</v>
      </c>
    </row>
    <row r="52" spans="1:14" x14ac:dyDescent="0.25">
      <c r="A52" s="110" t="s">
        <v>198</v>
      </c>
      <c r="B52" s="293">
        <v>0</v>
      </c>
      <c r="C52" s="293">
        <v>0.80910729000000003</v>
      </c>
      <c r="D52" s="293">
        <v>0.57585310999999995</v>
      </c>
      <c r="E52" s="139"/>
      <c r="F52" s="110" t="s">
        <v>168</v>
      </c>
      <c r="G52" s="293">
        <v>4.6765226900000005</v>
      </c>
      <c r="H52" s="293">
        <v>3.1221618900000001</v>
      </c>
      <c r="I52" s="293">
        <v>3.1864915599999999</v>
      </c>
      <c r="J52" s="21"/>
      <c r="K52" s="110" t="s">
        <v>198</v>
      </c>
      <c r="L52" s="293">
        <v>0.160749</v>
      </c>
      <c r="M52" s="293">
        <v>8.3590000000000001E-3</v>
      </c>
      <c r="N52" s="293">
        <v>9.8713750000000003E-2</v>
      </c>
    </row>
    <row r="53" spans="1:14" x14ac:dyDescent="0.25">
      <c r="A53" s="110" t="s">
        <v>218</v>
      </c>
      <c r="B53" s="293">
        <v>0.38669904999999999</v>
      </c>
      <c r="C53" s="293">
        <v>0.21894445000000001</v>
      </c>
      <c r="D53" s="293">
        <v>0.47883045000000002</v>
      </c>
      <c r="E53" s="139"/>
      <c r="F53" s="110" t="s">
        <v>149</v>
      </c>
      <c r="G53" s="293">
        <v>2.9135058300000001</v>
      </c>
      <c r="H53" s="293">
        <v>2.3434138399999997</v>
      </c>
      <c r="I53" s="293">
        <v>3.1851157799999998</v>
      </c>
      <c r="J53" s="21"/>
      <c r="K53" s="110" t="s">
        <v>142</v>
      </c>
      <c r="L53" s="293">
        <v>3.705E-3</v>
      </c>
      <c r="M53" s="293">
        <v>1.6068000000000001E-4</v>
      </c>
      <c r="N53" s="293">
        <v>9.5705850000000009E-2</v>
      </c>
    </row>
    <row r="54" spans="1:14" x14ac:dyDescent="0.25">
      <c r="A54" s="110" t="s">
        <v>157</v>
      </c>
      <c r="B54" s="293">
        <v>0</v>
      </c>
      <c r="C54" s="293">
        <v>1.390431E-2</v>
      </c>
      <c r="D54" s="293">
        <v>0.4256105</v>
      </c>
      <c r="E54" s="139"/>
      <c r="F54" s="110" t="s">
        <v>66</v>
      </c>
      <c r="G54" s="293">
        <v>2.56377598</v>
      </c>
      <c r="H54" s="293">
        <v>1.5002635600000001</v>
      </c>
      <c r="I54" s="293">
        <v>2.98628823</v>
      </c>
      <c r="J54" s="21"/>
      <c r="K54" s="110" t="s">
        <v>89</v>
      </c>
      <c r="L54" s="293">
        <v>0</v>
      </c>
      <c r="M54" s="293">
        <v>6.7498999999999997E-3</v>
      </c>
      <c r="N54" s="293">
        <v>9.5424999999999996E-2</v>
      </c>
    </row>
    <row r="55" spans="1:14" x14ac:dyDescent="0.25">
      <c r="A55" s="110" t="s">
        <v>94</v>
      </c>
      <c r="B55" s="293">
        <v>0</v>
      </c>
      <c r="C55" s="293">
        <v>0</v>
      </c>
      <c r="D55" s="293">
        <v>0.41202953999999997</v>
      </c>
      <c r="E55" s="139"/>
      <c r="F55" s="110" t="s">
        <v>226</v>
      </c>
      <c r="G55" s="293">
        <v>1.0740000000000001E-3</v>
      </c>
      <c r="H55" s="293">
        <v>1.3365469399999999</v>
      </c>
      <c r="I55" s="293">
        <v>2.7899423699999999</v>
      </c>
      <c r="J55" s="21"/>
      <c r="K55" s="110" t="s">
        <v>144</v>
      </c>
      <c r="L55" s="293">
        <v>1.9699999999999999E-2</v>
      </c>
      <c r="M55" s="293">
        <v>8.6477999999999999E-2</v>
      </c>
      <c r="N55" s="293">
        <v>8.5922979999999996E-2</v>
      </c>
    </row>
    <row r="56" spans="1:14" x14ac:dyDescent="0.25">
      <c r="A56" s="110" t="s">
        <v>202</v>
      </c>
      <c r="B56" s="293">
        <v>0</v>
      </c>
      <c r="C56" s="293">
        <v>4.28089035</v>
      </c>
      <c r="D56" s="293">
        <v>0.37642586</v>
      </c>
      <c r="E56" s="139"/>
      <c r="F56" s="110" t="s">
        <v>114</v>
      </c>
      <c r="G56" s="293">
        <v>2.9352568900000002</v>
      </c>
      <c r="H56" s="293">
        <v>5.96486158</v>
      </c>
      <c r="I56" s="293">
        <v>2.6649967799999996</v>
      </c>
      <c r="J56" s="21"/>
      <c r="K56" s="110" t="s">
        <v>230</v>
      </c>
      <c r="L56" s="293">
        <v>5.7470000000000004E-3</v>
      </c>
      <c r="M56" s="293">
        <v>0.17338839</v>
      </c>
      <c r="N56" s="293">
        <v>8.2401329999999995E-2</v>
      </c>
    </row>
    <row r="57" spans="1:14" x14ac:dyDescent="0.25">
      <c r="A57" s="110" t="s">
        <v>128</v>
      </c>
      <c r="B57" s="293">
        <v>5.0467720000000001E-2</v>
      </c>
      <c r="C57" s="293">
        <v>1.0772225200000001</v>
      </c>
      <c r="D57" s="293">
        <v>0.37586198999999998</v>
      </c>
      <c r="E57" s="139"/>
      <c r="F57" s="110" t="s">
        <v>172</v>
      </c>
      <c r="G57" s="293">
        <v>1.88754171</v>
      </c>
      <c r="H57" s="293">
        <v>4.1292702400000003</v>
      </c>
      <c r="I57" s="293">
        <v>2.6206921400000001</v>
      </c>
      <c r="J57" s="21"/>
      <c r="K57" s="110" t="s">
        <v>197</v>
      </c>
      <c r="L57" s="293">
        <v>4.8720220000000002E-2</v>
      </c>
      <c r="M57" s="293">
        <v>0</v>
      </c>
      <c r="N57" s="293">
        <v>8.0646839999999997E-2</v>
      </c>
    </row>
    <row r="58" spans="1:14" x14ac:dyDescent="0.25">
      <c r="A58" s="110" t="s">
        <v>209</v>
      </c>
      <c r="B58" s="293">
        <v>0</v>
      </c>
      <c r="C58" s="293">
        <v>0.69820818000000007</v>
      </c>
      <c r="D58" s="293">
        <v>0.28823769999999999</v>
      </c>
      <c r="E58" s="139"/>
      <c r="F58" s="110" t="s">
        <v>49</v>
      </c>
      <c r="G58" s="293">
        <v>2.7021449999999998</v>
      </c>
      <c r="H58" s="293">
        <v>2.2929671699999998</v>
      </c>
      <c r="I58" s="293">
        <v>2.492032</v>
      </c>
      <c r="J58" s="21"/>
      <c r="K58" s="110" t="s">
        <v>3</v>
      </c>
      <c r="L58" s="293">
        <v>2.7E-4</v>
      </c>
      <c r="M58" s="293">
        <v>3.5E-4</v>
      </c>
      <c r="N58" s="293">
        <v>6.7670999999999995E-2</v>
      </c>
    </row>
    <row r="59" spans="1:14" x14ac:dyDescent="0.25">
      <c r="A59" s="110" t="s">
        <v>116</v>
      </c>
      <c r="B59" s="293">
        <v>4.7876799999999999E-3</v>
      </c>
      <c r="C59" s="293">
        <v>0.29855296999999997</v>
      </c>
      <c r="D59" s="293">
        <v>0.28210630999999997</v>
      </c>
      <c r="E59" s="139"/>
      <c r="F59" s="110" t="s">
        <v>21</v>
      </c>
      <c r="G59" s="293">
        <v>12.13292884</v>
      </c>
      <c r="H59" s="293">
        <v>6.95275</v>
      </c>
      <c r="I59" s="293">
        <v>2.3352520000000001</v>
      </c>
      <c r="J59" s="21"/>
      <c r="K59" s="110" t="s">
        <v>220</v>
      </c>
      <c r="L59" s="293">
        <v>1.7733470000000001E-2</v>
      </c>
      <c r="M59" s="293">
        <v>2.8836700000000001E-3</v>
      </c>
      <c r="N59" s="293">
        <v>6.0016230000000004E-2</v>
      </c>
    </row>
    <row r="60" spans="1:14" x14ac:dyDescent="0.25">
      <c r="A60" s="110" t="s">
        <v>19</v>
      </c>
      <c r="B60" s="293">
        <v>0.61673528</v>
      </c>
      <c r="C60" s="293">
        <v>1.11201317</v>
      </c>
      <c r="D60" s="293">
        <v>0.27356645000000002</v>
      </c>
      <c r="E60" s="139"/>
      <c r="F60" s="110" t="s">
        <v>258</v>
      </c>
      <c r="G60" s="293">
        <v>1.2338490500000001</v>
      </c>
      <c r="H60" s="293">
        <v>1.9736993799999998</v>
      </c>
      <c r="I60" s="293">
        <v>2.3313486000000001</v>
      </c>
      <c r="J60" s="21"/>
      <c r="K60" s="110" t="s">
        <v>211</v>
      </c>
      <c r="L60" s="293">
        <v>2.0747000000000002E-2</v>
      </c>
      <c r="M60" s="293">
        <v>1.5225020000000001E-2</v>
      </c>
      <c r="N60" s="293">
        <v>5.2309010000000003E-2</v>
      </c>
    </row>
    <row r="61" spans="1:14" x14ac:dyDescent="0.25">
      <c r="A61" s="110" t="s">
        <v>108</v>
      </c>
      <c r="B61" s="293">
        <v>2.8879040000000002E-2</v>
      </c>
      <c r="C61" s="293">
        <v>0.66871340000000001</v>
      </c>
      <c r="D61" s="293">
        <v>0.27036980999999999</v>
      </c>
      <c r="E61" s="139"/>
      <c r="F61" s="110" t="s">
        <v>178</v>
      </c>
      <c r="G61" s="293">
        <v>2.65838471</v>
      </c>
      <c r="H61" s="293">
        <v>13.134528660000001</v>
      </c>
      <c r="I61" s="293">
        <v>2.2855451900000001</v>
      </c>
      <c r="J61" s="21"/>
      <c r="K61" s="110" t="s">
        <v>206</v>
      </c>
      <c r="L61" s="293">
        <v>8.1963559999999991E-2</v>
      </c>
      <c r="M61" s="293">
        <v>2.4791069999999998E-2</v>
      </c>
      <c r="N61" s="293">
        <v>5.1382650000000002E-2</v>
      </c>
    </row>
    <row r="62" spans="1:14" x14ac:dyDescent="0.25">
      <c r="A62" s="110" t="s">
        <v>172</v>
      </c>
      <c r="B62" s="293">
        <v>8.7147799999999997E-2</v>
      </c>
      <c r="C62" s="293">
        <v>1.00621333</v>
      </c>
      <c r="D62" s="293">
        <v>0.26578171</v>
      </c>
      <c r="E62" s="139"/>
      <c r="F62" s="110" t="s">
        <v>198</v>
      </c>
      <c r="G62" s="293">
        <v>0.55143229000000005</v>
      </c>
      <c r="H62" s="293">
        <v>2.04597206</v>
      </c>
      <c r="I62" s="293">
        <v>2.2509413300000003</v>
      </c>
      <c r="J62" s="21"/>
      <c r="K62" s="110" t="s">
        <v>160</v>
      </c>
      <c r="L62" s="293">
        <v>5.0000000000000001E-4</v>
      </c>
      <c r="M62" s="293">
        <v>3.7111489999999997E-2</v>
      </c>
      <c r="N62" s="293">
        <v>4.577179E-2</v>
      </c>
    </row>
    <row r="63" spans="1:14" x14ac:dyDescent="0.25">
      <c r="A63" s="110" t="s">
        <v>163</v>
      </c>
      <c r="B63" s="293">
        <v>0</v>
      </c>
      <c r="C63" s="293">
        <v>1.6373540000000002E-2</v>
      </c>
      <c r="D63" s="293">
        <v>0.23015015</v>
      </c>
      <c r="E63" s="139"/>
      <c r="F63" s="110" t="s">
        <v>117</v>
      </c>
      <c r="G63" s="293">
        <v>0.44500837999999998</v>
      </c>
      <c r="H63" s="293">
        <v>0.39285093999999998</v>
      </c>
      <c r="I63" s="293">
        <v>2.1874176099999998</v>
      </c>
      <c r="J63" s="21"/>
      <c r="K63" s="110" t="s">
        <v>229</v>
      </c>
      <c r="L63" s="293">
        <v>0</v>
      </c>
      <c r="M63" s="293">
        <v>0</v>
      </c>
      <c r="N63" s="293">
        <v>3.5266699999999998E-2</v>
      </c>
    </row>
    <row r="64" spans="1:14" x14ac:dyDescent="0.25">
      <c r="A64" s="110" t="s">
        <v>160</v>
      </c>
      <c r="B64" s="293">
        <v>5.1042580000000004E-2</v>
      </c>
      <c r="C64" s="293">
        <v>0.99635178000000002</v>
      </c>
      <c r="D64" s="293">
        <v>0.21644240000000001</v>
      </c>
      <c r="E64" s="139"/>
      <c r="F64" s="110" t="s">
        <v>96</v>
      </c>
      <c r="G64" s="293">
        <v>5.6499999999999996E-3</v>
      </c>
      <c r="H64" s="293">
        <v>11.447634320000001</v>
      </c>
      <c r="I64" s="293">
        <v>2.0113603499999999</v>
      </c>
      <c r="J64" s="21"/>
      <c r="K64" s="110" t="s">
        <v>239</v>
      </c>
      <c r="L64" s="293">
        <v>0</v>
      </c>
      <c r="M64" s="293">
        <v>0.16526105999999999</v>
      </c>
      <c r="N64" s="293">
        <v>3.15E-2</v>
      </c>
    </row>
    <row r="65" spans="1:14" x14ac:dyDescent="0.25">
      <c r="A65" s="110" t="s">
        <v>181</v>
      </c>
      <c r="B65" s="293">
        <v>3.2066049999999999E-2</v>
      </c>
      <c r="C65" s="293">
        <v>1.2417176599999999</v>
      </c>
      <c r="D65" s="293">
        <v>0.20640853000000001</v>
      </c>
      <c r="E65" s="139"/>
      <c r="F65" s="110" t="s">
        <v>211</v>
      </c>
      <c r="G65" s="293">
        <v>2.0212127</v>
      </c>
      <c r="H65" s="293">
        <v>4.8708330799999997</v>
      </c>
      <c r="I65" s="293">
        <v>1.99079681</v>
      </c>
      <c r="J65" s="21"/>
      <c r="K65" s="110" t="s">
        <v>168</v>
      </c>
      <c r="L65" s="293">
        <v>0</v>
      </c>
      <c r="M65" s="293">
        <v>0</v>
      </c>
      <c r="N65" s="293">
        <v>2.8297950000000002E-2</v>
      </c>
    </row>
    <row r="66" spans="1:14" x14ac:dyDescent="0.25">
      <c r="A66" s="110" t="s">
        <v>105</v>
      </c>
      <c r="B66" s="293">
        <v>2.8080250000000001E-2</v>
      </c>
      <c r="C66" s="293">
        <v>2.5470900000000001E-2</v>
      </c>
      <c r="D66" s="293">
        <v>0.20335814000000002</v>
      </c>
      <c r="E66" s="139"/>
      <c r="F66" s="110" t="s">
        <v>74</v>
      </c>
      <c r="G66" s="293">
        <v>4.5274000000000002E-2</v>
      </c>
      <c r="H66" s="293">
        <v>0.73577318000000003</v>
      </c>
      <c r="I66" s="293">
        <v>1.86624554</v>
      </c>
      <c r="J66" s="21"/>
      <c r="K66" s="110" t="s">
        <v>200</v>
      </c>
      <c r="L66" s="293">
        <v>0</v>
      </c>
      <c r="M66" s="293">
        <v>0</v>
      </c>
      <c r="N66" s="293">
        <v>2.2885889999999999E-2</v>
      </c>
    </row>
    <row r="67" spans="1:14" x14ac:dyDescent="0.25">
      <c r="A67" s="110" t="s">
        <v>35</v>
      </c>
      <c r="B67" s="293">
        <v>9.1793700000000009E-3</v>
      </c>
      <c r="C67" s="293">
        <v>0.12376804</v>
      </c>
      <c r="D67" s="293">
        <v>0.19528248000000001</v>
      </c>
      <c r="E67" s="139"/>
      <c r="F67" s="110" t="s">
        <v>8</v>
      </c>
      <c r="G67" s="293">
        <v>1.10891648</v>
      </c>
      <c r="H67" s="293">
        <v>1.7154400000000001</v>
      </c>
      <c r="I67" s="293">
        <v>1.7028000000000001</v>
      </c>
      <c r="J67" s="21"/>
      <c r="K67" s="110" t="s">
        <v>254</v>
      </c>
      <c r="L67" s="293">
        <v>7.2545400000000003E-3</v>
      </c>
      <c r="M67" s="293">
        <v>5.4892000000000003E-2</v>
      </c>
      <c r="N67" s="293">
        <v>2.2522E-2</v>
      </c>
    </row>
    <row r="68" spans="1:14" x14ac:dyDescent="0.25">
      <c r="A68" s="110" t="s">
        <v>122</v>
      </c>
      <c r="B68" s="293">
        <v>3.028983E-2</v>
      </c>
      <c r="C68" s="293">
        <v>0.13574992000000002</v>
      </c>
      <c r="D68" s="293">
        <v>0.19035114</v>
      </c>
      <c r="E68" s="139"/>
      <c r="F68" s="110" t="s">
        <v>51</v>
      </c>
      <c r="G68" s="293">
        <v>2.4815076</v>
      </c>
      <c r="H68" s="293">
        <v>1.3825456</v>
      </c>
      <c r="I68" s="293">
        <v>1.6582682</v>
      </c>
      <c r="J68" s="21"/>
      <c r="K68" s="110" t="s">
        <v>251</v>
      </c>
      <c r="L68" s="293">
        <v>4.6717699999999994E-2</v>
      </c>
      <c r="M68" s="293">
        <v>2.1514299999999997E-3</v>
      </c>
      <c r="N68" s="293">
        <v>2.2204000000000002E-2</v>
      </c>
    </row>
    <row r="69" spans="1:14" x14ac:dyDescent="0.25">
      <c r="A69" s="110" t="s">
        <v>30</v>
      </c>
      <c r="B69" s="293">
        <v>0</v>
      </c>
      <c r="C69" s="293">
        <v>5.439865E-2</v>
      </c>
      <c r="D69" s="293">
        <v>0.17328793000000001</v>
      </c>
      <c r="E69" s="139"/>
      <c r="F69" s="110" t="s">
        <v>229</v>
      </c>
      <c r="G69" s="293">
        <v>6.3291407900000003</v>
      </c>
      <c r="H69" s="293">
        <v>1.8810448999999998</v>
      </c>
      <c r="I69" s="293">
        <v>1.59582392</v>
      </c>
      <c r="J69" s="21"/>
      <c r="K69" s="110" t="s">
        <v>107</v>
      </c>
      <c r="L69" s="293">
        <v>3.2690000000000002E-3</v>
      </c>
      <c r="M69" s="293">
        <v>4.2789999999999998E-3</v>
      </c>
      <c r="N69" s="293">
        <v>1.830362E-2</v>
      </c>
    </row>
    <row r="70" spans="1:14" x14ac:dyDescent="0.25">
      <c r="A70" s="110" t="s">
        <v>27</v>
      </c>
      <c r="B70" s="293">
        <v>0</v>
      </c>
      <c r="C70" s="293">
        <v>0</v>
      </c>
      <c r="D70" s="293">
        <v>0.1659871</v>
      </c>
      <c r="E70" s="139"/>
      <c r="F70" s="110" t="s">
        <v>3</v>
      </c>
      <c r="G70" s="293">
        <v>0.41331965000000004</v>
      </c>
      <c r="H70" s="293">
        <v>0.67693999999999999</v>
      </c>
      <c r="I70" s="293">
        <v>1.5792932</v>
      </c>
      <c r="J70" s="21"/>
      <c r="K70" s="110" t="s">
        <v>80</v>
      </c>
      <c r="L70" s="293">
        <v>4.7629999999999999E-3</v>
      </c>
      <c r="M70" s="293">
        <v>8.3997800000000008E-3</v>
      </c>
      <c r="N70" s="293">
        <v>1.732885E-2</v>
      </c>
    </row>
    <row r="71" spans="1:14" x14ac:dyDescent="0.25">
      <c r="A71" s="110" t="s">
        <v>212</v>
      </c>
      <c r="B71" s="293">
        <v>2.1031799999999996E-3</v>
      </c>
      <c r="C71" s="293">
        <v>0.53653961999999999</v>
      </c>
      <c r="D71" s="293">
        <v>0.15455178999999999</v>
      </c>
      <c r="E71" s="139"/>
      <c r="F71" s="110" t="s">
        <v>199</v>
      </c>
      <c r="G71" s="293">
        <v>6.7709759999999994E-2</v>
      </c>
      <c r="H71" s="293">
        <v>0.15612589000000002</v>
      </c>
      <c r="I71" s="293">
        <v>1.54896276</v>
      </c>
      <c r="J71" s="21"/>
      <c r="K71" s="110" t="s">
        <v>213</v>
      </c>
      <c r="L71" s="293">
        <v>1.40636223</v>
      </c>
      <c r="M71" s="293">
        <v>0</v>
      </c>
      <c r="N71" s="293">
        <v>1.6882999999999999E-2</v>
      </c>
    </row>
    <row r="72" spans="1:14" x14ac:dyDescent="0.25">
      <c r="A72" s="110" t="s">
        <v>210</v>
      </c>
      <c r="B72" s="293">
        <v>0</v>
      </c>
      <c r="C72" s="293">
        <v>3.8443251899999997</v>
      </c>
      <c r="D72" s="293">
        <v>0.14786283</v>
      </c>
      <c r="E72" s="139"/>
      <c r="F72" s="110" t="s">
        <v>216</v>
      </c>
      <c r="G72" s="293">
        <v>2.7331959700000001</v>
      </c>
      <c r="H72" s="293">
        <v>2.4745607200000004</v>
      </c>
      <c r="I72" s="293">
        <v>1.4418895900000002</v>
      </c>
      <c r="J72" s="21"/>
      <c r="K72" s="110" t="s">
        <v>193</v>
      </c>
      <c r="L72" s="293">
        <v>0</v>
      </c>
      <c r="M72" s="293">
        <v>0</v>
      </c>
      <c r="N72" s="293">
        <v>1.6235570000000001E-2</v>
      </c>
    </row>
    <row r="73" spans="1:14" x14ac:dyDescent="0.25">
      <c r="A73" s="110" t="s">
        <v>214</v>
      </c>
      <c r="B73" s="293">
        <v>0</v>
      </c>
      <c r="C73" s="293">
        <v>0.20040121</v>
      </c>
      <c r="D73" s="293">
        <v>0.14122357000000002</v>
      </c>
      <c r="E73" s="139"/>
      <c r="F73" s="110" t="s">
        <v>212</v>
      </c>
      <c r="G73" s="293">
        <v>0.74450901000000003</v>
      </c>
      <c r="H73" s="293">
        <v>1.03605667</v>
      </c>
      <c r="I73" s="293">
        <v>1.2550230600000001</v>
      </c>
      <c r="J73" s="21"/>
      <c r="K73" s="110" t="s">
        <v>148</v>
      </c>
      <c r="L73" s="293">
        <v>2.92E-4</v>
      </c>
      <c r="M73" s="293">
        <v>4.5181999999999997E-4</v>
      </c>
      <c r="N73" s="293">
        <v>1.3262719999999999E-2</v>
      </c>
    </row>
    <row r="74" spans="1:14" x14ac:dyDescent="0.25">
      <c r="A74" s="110" t="s">
        <v>228</v>
      </c>
      <c r="B74" s="293">
        <v>0</v>
      </c>
      <c r="C74" s="293">
        <v>4.5132680000000001E-2</v>
      </c>
      <c r="D74" s="293">
        <v>0.12980899000000001</v>
      </c>
      <c r="E74" s="139"/>
      <c r="F74" s="110" t="s">
        <v>196</v>
      </c>
      <c r="G74" s="293">
        <v>2.8084061</v>
      </c>
      <c r="H74" s="293">
        <v>1.3879054900000001</v>
      </c>
      <c r="I74" s="293">
        <v>1.2234380499999999</v>
      </c>
      <c r="J74" s="21"/>
      <c r="K74" s="110" t="s">
        <v>106</v>
      </c>
      <c r="L74" s="293">
        <v>0.36823415000000004</v>
      </c>
      <c r="M74" s="293">
        <v>5.5999999999999995E-4</v>
      </c>
      <c r="N74" s="293">
        <v>1.278E-2</v>
      </c>
    </row>
    <row r="75" spans="1:14" x14ac:dyDescent="0.25">
      <c r="A75" s="110" t="s">
        <v>50</v>
      </c>
      <c r="B75" s="293">
        <v>0.19060429999999998</v>
      </c>
      <c r="C75" s="293">
        <v>2.90101925</v>
      </c>
      <c r="D75" s="293">
        <v>0.12555764999999999</v>
      </c>
      <c r="E75" s="139"/>
      <c r="F75" s="110" t="s">
        <v>240</v>
      </c>
      <c r="G75" s="293">
        <v>0.49848181000000003</v>
      </c>
      <c r="H75" s="293">
        <v>0.50746203999999995</v>
      </c>
      <c r="I75" s="293">
        <v>1.1822157099999999</v>
      </c>
      <c r="J75" s="21"/>
      <c r="K75" s="110" t="s">
        <v>67</v>
      </c>
      <c r="L75" s="293">
        <v>7.5000000000000002E-4</v>
      </c>
      <c r="M75" s="293">
        <v>3.8530000000000001E-3</v>
      </c>
      <c r="N75" s="293">
        <v>1.256035E-2</v>
      </c>
    </row>
    <row r="76" spans="1:14" x14ac:dyDescent="0.25">
      <c r="A76" s="110" t="s">
        <v>39</v>
      </c>
      <c r="B76" s="293">
        <v>5.0375942800000004</v>
      </c>
      <c r="C76" s="293">
        <v>2.8688000000000002E-2</v>
      </c>
      <c r="D76" s="293">
        <v>0.1172267</v>
      </c>
      <c r="E76" s="139"/>
      <c r="F76" s="110" t="s">
        <v>95</v>
      </c>
      <c r="G76" s="293">
        <v>9.3556E-2</v>
      </c>
      <c r="H76" s="293">
        <v>0.33510645999999999</v>
      </c>
      <c r="I76" s="293">
        <v>1.17829121</v>
      </c>
      <c r="J76" s="21"/>
      <c r="K76" s="110" t="s">
        <v>129</v>
      </c>
      <c r="L76" s="293">
        <v>0</v>
      </c>
      <c r="M76" s="293">
        <v>0</v>
      </c>
      <c r="N76" s="293">
        <v>1.2224E-2</v>
      </c>
    </row>
    <row r="77" spans="1:14" x14ac:dyDescent="0.25">
      <c r="A77" s="110" t="s">
        <v>217</v>
      </c>
      <c r="B77" s="293">
        <v>0.19913732000000001</v>
      </c>
      <c r="C77" s="293">
        <v>56.449227239999999</v>
      </c>
      <c r="D77" s="293">
        <v>0.10787721</v>
      </c>
      <c r="E77" s="139"/>
      <c r="F77" s="110" t="s">
        <v>36</v>
      </c>
      <c r="G77" s="293">
        <v>0.82276411999999999</v>
      </c>
      <c r="H77" s="293">
        <v>0.12419677999999999</v>
      </c>
      <c r="I77" s="293">
        <v>1.1744731499999999</v>
      </c>
      <c r="J77" s="21"/>
      <c r="K77" s="110" t="s">
        <v>252</v>
      </c>
      <c r="L77" s="293">
        <v>9.0000000000000006E-5</v>
      </c>
      <c r="M77" s="293">
        <v>2.0799999999999999E-4</v>
      </c>
      <c r="N77" s="293">
        <v>1.1042919999999999E-2</v>
      </c>
    </row>
    <row r="78" spans="1:14" x14ac:dyDescent="0.25">
      <c r="A78" s="110" t="s">
        <v>225</v>
      </c>
      <c r="B78" s="293">
        <v>1.352478E-2</v>
      </c>
      <c r="C78" s="293">
        <v>0</v>
      </c>
      <c r="D78" s="293">
        <v>0.1067541</v>
      </c>
      <c r="E78" s="139"/>
      <c r="F78" s="110" t="s">
        <v>201</v>
      </c>
      <c r="G78" s="293">
        <v>0.30151796999999997</v>
      </c>
      <c r="H78" s="293">
        <v>0.25954764000000002</v>
      </c>
      <c r="I78" s="293">
        <v>1.1443507900000001</v>
      </c>
      <c r="J78" s="21"/>
      <c r="K78" s="110" t="s">
        <v>234</v>
      </c>
      <c r="L78" s="293">
        <v>4.169E-3</v>
      </c>
      <c r="M78" s="293">
        <v>4.8989999999999997E-3</v>
      </c>
      <c r="N78" s="293">
        <v>9.4669999999999997E-3</v>
      </c>
    </row>
    <row r="79" spans="1:14" x14ac:dyDescent="0.25">
      <c r="A79" s="110" t="s">
        <v>147</v>
      </c>
      <c r="B79" s="293">
        <v>5.1691690000000005E-2</v>
      </c>
      <c r="C79" s="293">
        <v>1.0619498300000001</v>
      </c>
      <c r="D79" s="293">
        <v>9.3208880000000008E-2</v>
      </c>
      <c r="E79" s="139"/>
      <c r="F79" s="110" t="s">
        <v>67</v>
      </c>
      <c r="G79" s="293">
        <v>1.885E-3</v>
      </c>
      <c r="H79" s="293">
        <v>6.3199999999999997E-4</v>
      </c>
      <c r="I79" s="293">
        <v>1.1332628600000001</v>
      </c>
      <c r="J79" s="21"/>
      <c r="K79" s="110" t="s">
        <v>232</v>
      </c>
      <c r="L79" s="293">
        <v>1.01E-3</v>
      </c>
      <c r="M79" s="293">
        <v>1.226266E-2</v>
      </c>
      <c r="N79" s="293">
        <v>9.0740000000000005E-3</v>
      </c>
    </row>
    <row r="80" spans="1:14" x14ac:dyDescent="0.25">
      <c r="A80" s="110" t="s">
        <v>117</v>
      </c>
      <c r="B80" s="293">
        <v>9.0774900000000006E-3</v>
      </c>
      <c r="C80" s="293">
        <v>5.7483449999999998E-2</v>
      </c>
      <c r="D80" s="293">
        <v>8.480008E-2</v>
      </c>
      <c r="E80" s="139"/>
      <c r="F80" s="110" t="s">
        <v>4</v>
      </c>
      <c r="G80" s="293">
        <v>1.9469542200000001</v>
      </c>
      <c r="H80" s="293">
        <v>0.80991760999999995</v>
      </c>
      <c r="I80" s="293">
        <v>1.09844421</v>
      </c>
      <c r="J80" s="21"/>
      <c r="K80" s="110" t="s">
        <v>238</v>
      </c>
      <c r="L80" s="293">
        <v>4.9069999999999999E-3</v>
      </c>
      <c r="M80" s="293">
        <v>1.7599009999999998E-2</v>
      </c>
      <c r="N80" s="293">
        <v>8.8127499999999994E-3</v>
      </c>
    </row>
    <row r="81" spans="1:14" x14ac:dyDescent="0.25">
      <c r="A81" s="110" t="s">
        <v>148</v>
      </c>
      <c r="B81" s="293">
        <v>0</v>
      </c>
      <c r="C81" s="293">
        <v>1.2836199999999999E-3</v>
      </c>
      <c r="D81" s="293">
        <v>8.4589730000000002E-2</v>
      </c>
      <c r="E81" s="139"/>
      <c r="F81" s="110" t="s">
        <v>122</v>
      </c>
      <c r="G81" s="293">
        <v>0.19936264000000001</v>
      </c>
      <c r="H81" s="293">
        <v>0.61730516000000002</v>
      </c>
      <c r="I81" s="293">
        <v>1.09231546</v>
      </c>
      <c r="J81" s="21"/>
      <c r="K81" s="110" t="s">
        <v>133</v>
      </c>
      <c r="L81" s="293">
        <v>2.8176049999999998E-2</v>
      </c>
      <c r="M81" s="293">
        <v>4.54045E-2</v>
      </c>
      <c r="N81" s="293">
        <v>7.7609999999999997E-3</v>
      </c>
    </row>
    <row r="82" spans="1:14" x14ac:dyDescent="0.25">
      <c r="A82" s="110" t="s">
        <v>197</v>
      </c>
      <c r="B82" s="293">
        <v>1.104015</v>
      </c>
      <c r="C82" s="293">
        <v>8.7178359600000004</v>
      </c>
      <c r="D82" s="293">
        <v>8.3733249999999995E-2</v>
      </c>
      <c r="E82" s="139"/>
      <c r="F82" s="110" t="s">
        <v>105</v>
      </c>
      <c r="G82" s="293">
        <v>4.3448158000000001</v>
      </c>
      <c r="H82" s="293">
        <v>0.54557046999999992</v>
      </c>
      <c r="I82" s="293">
        <v>1.0773704</v>
      </c>
      <c r="J82" s="21"/>
      <c r="K82" s="110" t="s">
        <v>174</v>
      </c>
      <c r="L82" s="293">
        <v>0.12</v>
      </c>
      <c r="M82" s="293">
        <v>3.8789499999999999E-3</v>
      </c>
      <c r="N82" s="293">
        <v>6.8999999999999999E-3</v>
      </c>
    </row>
    <row r="83" spans="1:14" x14ac:dyDescent="0.25">
      <c r="A83" s="110" t="s">
        <v>229</v>
      </c>
      <c r="B83" s="293">
        <v>2.9347830000000002E-2</v>
      </c>
      <c r="C83" s="293">
        <v>2.383772E-2</v>
      </c>
      <c r="D83" s="293">
        <v>7.2744920000000005E-2</v>
      </c>
      <c r="E83" s="139"/>
      <c r="F83" s="110" t="s">
        <v>195</v>
      </c>
      <c r="G83" s="293">
        <v>1.3381088400000001</v>
      </c>
      <c r="H83" s="293">
        <v>1.1920702299999999</v>
      </c>
      <c r="I83" s="293">
        <v>1.07541519</v>
      </c>
      <c r="J83" s="21"/>
      <c r="K83" s="110" t="s">
        <v>194</v>
      </c>
      <c r="L83" s="293">
        <v>0.12440900000000001</v>
      </c>
      <c r="M83" s="293">
        <v>6.6582799999999999E-3</v>
      </c>
      <c r="N83" s="293">
        <v>4.0000000000000001E-3</v>
      </c>
    </row>
    <row r="84" spans="1:14" x14ac:dyDescent="0.25">
      <c r="A84" s="110" t="s">
        <v>104</v>
      </c>
      <c r="B84" s="293">
        <v>6.6360000000000004E-3</v>
      </c>
      <c r="C84" s="293">
        <v>4.0180529999999999E-2</v>
      </c>
      <c r="D84" s="293">
        <v>7.2296869999999999E-2</v>
      </c>
      <c r="E84" s="139"/>
      <c r="F84" s="110" t="s">
        <v>142</v>
      </c>
      <c r="G84" s="293">
        <v>0.30596859000000004</v>
      </c>
      <c r="H84" s="293">
        <v>0.31229758000000002</v>
      </c>
      <c r="I84" s="293">
        <v>1.0715860700000002</v>
      </c>
      <c r="J84" s="21"/>
      <c r="K84" s="110" t="s">
        <v>71</v>
      </c>
      <c r="L84" s="293">
        <v>0.14532999999999999</v>
      </c>
      <c r="M84" s="293">
        <v>2.075E-3</v>
      </c>
      <c r="N84" s="293">
        <v>3.9350000000000001E-3</v>
      </c>
    </row>
    <row r="85" spans="1:14" x14ac:dyDescent="0.25">
      <c r="A85" s="110" t="s">
        <v>135</v>
      </c>
      <c r="B85" s="293">
        <v>1.0176E-3</v>
      </c>
      <c r="C85" s="293">
        <v>5.150946E-2</v>
      </c>
      <c r="D85" s="293">
        <v>7.220087E-2</v>
      </c>
      <c r="E85" s="139"/>
      <c r="F85" s="110" t="s">
        <v>151</v>
      </c>
      <c r="G85" s="293">
        <v>0.16719999999999999</v>
      </c>
      <c r="H85" s="293">
        <v>0.84694999999999998</v>
      </c>
      <c r="I85" s="293">
        <v>1.04776</v>
      </c>
      <c r="J85" s="21"/>
      <c r="K85" s="110" t="s">
        <v>61</v>
      </c>
      <c r="L85" s="293">
        <v>1.35E-4</v>
      </c>
      <c r="M85" s="293">
        <v>1.123645E-2</v>
      </c>
      <c r="N85" s="293">
        <v>3.8149999999999998E-3</v>
      </c>
    </row>
    <row r="86" spans="1:14" x14ac:dyDescent="0.25">
      <c r="A86" s="110" t="s">
        <v>194</v>
      </c>
      <c r="B86" s="293">
        <v>0.13351797000000001</v>
      </c>
      <c r="C86" s="293">
        <v>7.7379460000000011E-2</v>
      </c>
      <c r="D86" s="293">
        <v>7.1537509999999999E-2</v>
      </c>
      <c r="E86" s="139"/>
      <c r="F86" s="110" t="s">
        <v>182</v>
      </c>
      <c r="G86" s="293">
        <v>9.0498460000000003E-2</v>
      </c>
      <c r="H86" s="293">
        <v>0.24591960000000002</v>
      </c>
      <c r="I86" s="293">
        <v>0.92970506000000008</v>
      </c>
      <c r="J86" s="21"/>
      <c r="K86" s="110" t="s">
        <v>247</v>
      </c>
      <c r="L86" s="293">
        <v>0</v>
      </c>
      <c r="M86" s="293">
        <v>0.172344</v>
      </c>
      <c r="N86" s="293">
        <v>2.5999999999999999E-3</v>
      </c>
    </row>
    <row r="87" spans="1:14" x14ac:dyDescent="0.25">
      <c r="A87" s="110" t="s">
        <v>240</v>
      </c>
      <c r="B87" s="293">
        <v>0</v>
      </c>
      <c r="C87" s="293">
        <v>0.17416098999999999</v>
      </c>
      <c r="D87" s="293">
        <v>6.9512619999999997E-2</v>
      </c>
      <c r="E87" s="139"/>
      <c r="F87" s="110" t="s">
        <v>26</v>
      </c>
      <c r="G87" s="293">
        <v>36.737493740000005</v>
      </c>
      <c r="H87" s="293">
        <v>2.5880229199999998</v>
      </c>
      <c r="I87" s="293">
        <v>0.79543344999999999</v>
      </c>
      <c r="J87" s="21"/>
      <c r="K87" s="110" t="s">
        <v>203</v>
      </c>
      <c r="L87" s="293">
        <v>1.2E-4</v>
      </c>
      <c r="M87" s="293">
        <v>1.84E-2</v>
      </c>
      <c r="N87" s="293">
        <v>2.48E-3</v>
      </c>
    </row>
    <row r="88" spans="1:14" x14ac:dyDescent="0.25">
      <c r="A88" s="110" t="s">
        <v>36</v>
      </c>
      <c r="B88" s="293">
        <v>2.6066799999999998E-2</v>
      </c>
      <c r="C88" s="293">
        <v>2.423022E-2</v>
      </c>
      <c r="D88" s="293">
        <v>6.7028179999999993E-2</v>
      </c>
      <c r="E88" s="139"/>
      <c r="F88" s="110" t="s">
        <v>103</v>
      </c>
      <c r="G88" s="293">
        <v>0.41021346999999997</v>
      </c>
      <c r="H88" s="293">
        <v>0.46827727000000002</v>
      </c>
      <c r="I88" s="293">
        <v>0.77205545999999992</v>
      </c>
      <c r="J88" s="21"/>
      <c r="K88" s="110" t="s">
        <v>143</v>
      </c>
      <c r="L88" s="293">
        <v>5.5000000000000003E-4</v>
      </c>
      <c r="M88" s="293">
        <v>4.7291E-2</v>
      </c>
      <c r="N88" s="293">
        <v>2.4610000000000001E-3</v>
      </c>
    </row>
    <row r="89" spans="1:14" x14ac:dyDescent="0.25">
      <c r="A89" s="110" t="s">
        <v>206</v>
      </c>
      <c r="B89" s="293">
        <v>0</v>
      </c>
      <c r="C89" s="293">
        <v>0.32279405</v>
      </c>
      <c r="D89" s="293">
        <v>6.5786490000000003E-2</v>
      </c>
      <c r="E89" s="139"/>
      <c r="F89" s="110" t="s">
        <v>249</v>
      </c>
      <c r="G89" s="293">
        <v>0.41996872999999996</v>
      </c>
      <c r="H89" s="293">
        <v>0.33842678000000004</v>
      </c>
      <c r="I89" s="293">
        <v>0.76453013999999997</v>
      </c>
      <c r="J89" s="21"/>
      <c r="K89" s="110" t="s">
        <v>96</v>
      </c>
      <c r="L89" s="293">
        <v>0</v>
      </c>
      <c r="M89" s="293">
        <v>0</v>
      </c>
      <c r="N89" s="293">
        <v>2.2790000000000002E-3</v>
      </c>
    </row>
    <row r="90" spans="1:14" x14ac:dyDescent="0.25">
      <c r="A90" s="110" t="s">
        <v>92</v>
      </c>
      <c r="B90" s="293">
        <v>0</v>
      </c>
      <c r="C90" s="293">
        <v>0.1245</v>
      </c>
      <c r="D90" s="293">
        <v>6.4416230000000005E-2</v>
      </c>
      <c r="E90" s="139"/>
      <c r="F90" s="110" t="s">
        <v>204</v>
      </c>
      <c r="G90" s="293">
        <v>0.19268199999999999</v>
      </c>
      <c r="H90" s="293">
        <v>2.6934662</v>
      </c>
      <c r="I90" s="293">
        <v>0.71038623999999995</v>
      </c>
      <c r="J90" s="21"/>
      <c r="K90" s="110" t="s">
        <v>231</v>
      </c>
      <c r="L90" s="293">
        <v>5.8E-4</v>
      </c>
      <c r="M90" s="293">
        <v>5.6499999999999996E-3</v>
      </c>
      <c r="N90" s="293">
        <v>2.225E-3</v>
      </c>
    </row>
    <row r="91" spans="1:14" x14ac:dyDescent="0.25">
      <c r="A91" s="110" t="s">
        <v>237</v>
      </c>
      <c r="B91" s="293">
        <v>4.9043639999999999E-2</v>
      </c>
      <c r="C91" s="293">
        <v>0.2211243</v>
      </c>
      <c r="D91" s="293">
        <v>5.8058169999999999E-2</v>
      </c>
      <c r="E91" s="139"/>
      <c r="F91" s="110" t="s">
        <v>135</v>
      </c>
      <c r="G91" s="293">
        <v>0.63419206000000006</v>
      </c>
      <c r="H91" s="293">
        <v>0.93786768000000009</v>
      </c>
      <c r="I91" s="293">
        <v>0.64691721999999996</v>
      </c>
      <c r="J91" s="21"/>
      <c r="K91" s="110" t="s">
        <v>116</v>
      </c>
      <c r="L91" s="293">
        <v>0</v>
      </c>
      <c r="M91" s="293">
        <v>1.1E-4</v>
      </c>
      <c r="N91" s="293">
        <v>2.1121300000000003E-3</v>
      </c>
    </row>
    <row r="92" spans="1:14" x14ac:dyDescent="0.25">
      <c r="A92" s="110" t="s">
        <v>123</v>
      </c>
      <c r="B92" s="293">
        <v>1.586214E-2</v>
      </c>
      <c r="C92" s="293">
        <v>8.1332100000000004E-2</v>
      </c>
      <c r="D92" s="293">
        <v>5.6691999999999999E-2</v>
      </c>
      <c r="E92" s="139"/>
      <c r="F92" s="110" t="s">
        <v>251</v>
      </c>
      <c r="G92" s="293">
        <v>0.13127564000000003</v>
      </c>
      <c r="H92" s="293">
        <v>4.9340290000000002E-2</v>
      </c>
      <c r="I92" s="293">
        <v>0.6397688199999999</v>
      </c>
      <c r="J92" s="21"/>
      <c r="K92" s="110" t="s">
        <v>243</v>
      </c>
      <c r="L92" s="293">
        <v>4.8551999999999998E-2</v>
      </c>
      <c r="M92" s="293">
        <v>6.9725100000000003E-3</v>
      </c>
      <c r="N92" s="293">
        <v>2E-3</v>
      </c>
    </row>
    <row r="93" spans="1:14" x14ac:dyDescent="0.25">
      <c r="A93" s="110" t="s">
        <v>222</v>
      </c>
      <c r="B93" s="293">
        <v>0</v>
      </c>
      <c r="C93" s="293">
        <v>0</v>
      </c>
      <c r="D93" s="293">
        <v>5.5450220000000001E-2</v>
      </c>
      <c r="E93" s="139"/>
      <c r="F93" s="110" t="s">
        <v>171</v>
      </c>
      <c r="G93" s="293">
        <v>0.50675902000000006</v>
      </c>
      <c r="H93" s="293">
        <v>3.71846575</v>
      </c>
      <c r="I93" s="293">
        <v>0.60264297</v>
      </c>
      <c r="J93" s="21"/>
      <c r="K93" s="110" t="s">
        <v>214</v>
      </c>
      <c r="L93" s="293">
        <v>0</v>
      </c>
      <c r="M93" s="293">
        <v>1.4999999999999999E-4</v>
      </c>
      <c r="N93" s="293">
        <v>1.8480699999999998E-3</v>
      </c>
    </row>
    <row r="94" spans="1:14" x14ac:dyDescent="0.25">
      <c r="A94" s="110" t="s">
        <v>231</v>
      </c>
      <c r="B94" s="293">
        <v>0</v>
      </c>
      <c r="C94" s="293">
        <v>0</v>
      </c>
      <c r="D94" s="293">
        <v>5.3203470000000003E-2</v>
      </c>
      <c r="E94" s="139"/>
      <c r="F94" s="110" t="s">
        <v>147</v>
      </c>
      <c r="G94" s="293">
        <v>1.2612610399999999</v>
      </c>
      <c r="H94" s="293">
        <v>0.50093840999999995</v>
      </c>
      <c r="I94" s="293">
        <v>0.53814340000000005</v>
      </c>
      <c r="J94" s="21"/>
      <c r="K94" s="110" t="s">
        <v>150</v>
      </c>
      <c r="L94" s="293">
        <v>8.8000000000000003E-4</v>
      </c>
      <c r="M94" s="293">
        <v>1.8900000000000001E-4</v>
      </c>
      <c r="N94" s="293">
        <v>1.524E-3</v>
      </c>
    </row>
    <row r="95" spans="1:14" x14ac:dyDescent="0.25">
      <c r="A95" s="110" t="s">
        <v>165</v>
      </c>
      <c r="B95" s="293">
        <v>0</v>
      </c>
      <c r="C95" s="293">
        <v>0</v>
      </c>
      <c r="D95" s="293">
        <v>5.2034800000000006E-2</v>
      </c>
      <c r="E95" s="139"/>
      <c r="F95" s="110" t="s">
        <v>113</v>
      </c>
      <c r="G95" s="293">
        <v>0.13780310000000001</v>
      </c>
      <c r="H95" s="293">
        <v>0.13679694000000001</v>
      </c>
      <c r="I95" s="293">
        <v>0.53271886000000002</v>
      </c>
      <c r="J95" s="21"/>
      <c r="K95" s="110" t="s">
        <v>236</v>
      </c>
      <c r="L95" s="293">
        <v>4.7600000000000002E-4</v>
      </c>
      <c r="M95" s="293">
        <v>1.67E-3</v>
      </c>
      <c r="N95" s="293">
        <v>1.2750000000000001E-3</v>
      </c>
    </row>
    <row r="96" spans="1:14" x14ac:dyDescent="0.25">
      <c r="A96" s="110" t="s">
        <v>220</v>
      </c>
      <c r="B96" s="293">
        <v>0</v>
      </c>
      <c r="C96" s="293">
        <v>2.8101778999999998</v>
      </c>
      <c r="D96" s="293">
        <v>5.1798480000000001E-2</v>
      </c>
      <c r="E96" s="139"/>
      <c r="F96" s="110" t="s">
        <v>60</v>
      </c>
      <c r="G96" s="293">
        <v>0.41992000000000002</v>
      </c>
      <c r="H96" s="293">
        <v>0.40705999999999998</v>
      </c>
      <c r="I96" s="293">
        <v>0.53151400000000004</v>
      </c>
      <c r="J96" s="21"/>
      <c r="K96" s="110" t="s">
        <v>36</v>
      </c>
      <c r="L96" s="293">
        <v>1.25282E-3</v>
      </c>
      <c r="M96" s="293">
        <v>7.7973000000000007E-4</v>
      </c>
      <c r="N96" s="293">
        <v>1.26158E-3</v>
      </c>
    </row>
    <row r="97" spans="1:14" x14ac:dyDescent="0.25">
      <c r="A97" s="110" t="s">
        <v>174</v>
      </c>
      <c r="B97" s="293">
        <v>1.01511E-2</v>
      </c>
      <c r="C97" s="293">
        <v>5.9827000000000003E-4</v>
      </c>
      <c r="D97" s="293">
        <v>4.5977860000000002E-2</v>
      </c>
      <c r="E97" s="139"/>
      <c r="F97" s="110" t="s">
        <v>203</v>
      </c>
      <c r="G97" s="293">
        <v>0.53253737000000001</v>
      </c>
      <c r="H97" s="293">
        <v>0.12780279</v>
      </c>
      <c r="I97" s="293">
        <v>0.51251524000000004</v>
      </c>
      <c r="J97" s="21"/>
      <c r="K97" s="110" t="s">
        <v>37</v>
      </c>
      <c r="L97" s="293">
        <v>5.99214E-3</v>
      </c>
      <c r="M97" s="293">
        <v>1.7979999999999999E-3</v>
      </c>
      <c r="N97" s="293">
        <v>1.2600000000000001E-3</v>
      </c>
    </row>
    <row r="98" spans="1:14" x14ac:dyDescent="0.25">
      <c r="A98" s="110" t="s">
        <v>143</v>
      </c>
      <c r="B98" s="293">
        <v>4.7839640000000003E-2</v>
      </c>
      <c r="C98" s="293">
        <v>0.68868414</v>
      </c>
      <c r="D98" s="293">
        <v>4.2223160000000003E-2</v>
      </c>
      <c r="E98" s="139"/>
      <c r="F98" s="110" t="s">
        <v>256</v>
      </c>
      <c r="G98" s="293">
        <v>0.80980211999999996</v>
      </c>
      <c r="H98" s="293">
        <v>0.37391646000000001</v>
      </c>
      <c r="I98" s="293">
        <v>0.48871815000000002</v>
      </c>
      <c r="J98" s="21"/>
      <c r="K98" s="110" t="s">
        <v>31</v>
      </c>
      <c r="L98" s="293">
        <v>1.8699E-4</v>
      </c>
      <c r="M98" s="293">
        <v>0</v>
      </c>
      <c r="N98" s="293">
        <v>1.1310000000000001E-3</v>
      </c>
    </row>
    <row r="99" spans="1:14" x14ac:dyDescent="0.25">
      <c r="A99" s="110" t="s">
        <v>189</v>
      </c>
      <c r="B99" s="293">
        <v>0.4280832</v>
      </c>
      <c r="C99" s="293">
        <v>2.3250078900000002</v>
      </c>
      <c r="D99" s="293">
        <v>3.970017E-2</v>
      </c>
      <c r="E99" s="139"/>
      <c r="F99" s="110" t="s">
        <v>106</v>
      </c>
      <c r="G99" s="293">
        <v>3.0106006499999998</v>
      </c>
      <c r="H99" s="293">
        <v>4.5889859500000005</v>
      </c>
      <c r="I99" s="293">
        <v>0.4855932</v>
      </c>
      <c r="J99" s="21"/>
      <c r="K99" s="110" t="s">
        <v>255</v>
      </c>
      <c r="L99" s="293">
        <v>2.1548999999999999E-2</v>
      </c>
      <c r="M99" s="293">
        <v>0.10685947</v>
      </c>
      <c r="N99" s="293">
        <v>1.1162400000000001E-3</v>
      </c>
    </row>
    <row r="100" spans="1:14" x14ac:dyDescent="0.25">
      <c r="A100" s="110" t="s">
        <v>252</v>
      </c>
      <c r="B100" s="293">
        <v>8.4035200000000011E-3</v>
      </c>
      <c r="C100" s="293">
        <v>8.509659E-2</v>
      </c>
      <c r="D100" s="293">
        <v>3.478796E-2</v>
      </c>
      <c r="E100" s="139"/>
      <c r="F100" s="110" t="s">
        <v>132</v>
      </c>
      <c r="G100" s="293">
        <v>0.14853358</v>
      </c>
      <c r="H100" s="293">
        <v>2.2399269500000001</v>
      </c>
      <c r="I100" s="293">
        <v>0.48364939000000001</v>
      </c>
      <c r="J100" s="21"/>
      <c r="K100" s="110" t="s">
        <v>20</v>
      </c>
      <c r="L100" s="293">
        <v>2.6600000000000001E-4</v>
      </c>
      <c r="M100" s="293">
        <v>1.1E-4</v>
      </c>
      <c r="N100" s="293">
        <v>9.5E-4</v>
      </c>
    </row>
    <row r="101" spans="1:14" x14ac:dyDescent="0.25">
      <c r="A101" s="110" t="s">
        <v>185</v>
      </c>
      <c r="B101" s="293">
        <v>0</v>
      </c>
      <c r="C101" s="293">
        <v>0</v>
      </c>
      <c r="D101" s="293">
        <v>3.4593180000000001E-2</v>
      </c>
      <c r="E101" s="139"/>
      <c r="F101" s="110" t="s">
        <v>169</v>
      </c>
      <c r="G101" s="293">
        <v>0.23804307999999999</v>
      </c>
      <c r="H101" s="293">
        <v>2.2472495399999999</v>
      </c>
      <c r="I101" s="293">
        <v>0.47839988999999999</v>
      </c>
      <c r="J101" s="21"/>
      <c r="K101" s="110" t="s">
        <v>27</v>
      </c>
      <c r="L101" s="293">
        <v>0</v>
      </c>
      <c r="M101" s="293">
        <v>6.0000000000000002E-5</v>
      </c>
      <c r="N101" s="293">
        <v>9.2699999999999998E-4</v>
      </c>
    </row>
    <row r="102" spans="1:14" x14ac:dyDescent="0.25">
      <c r="A102" s="110" t="s">
        <v>14</v>
      </c>
      <c r="B102" s="293">
        <v>0</v>
      </c>
      <c r="C102" s="293">
        <v>0</v>
      </c>
      <c r="D102" s="293">
        <v>2.9499599999999997E-2</v>
      </c>
      <c r="E102" s="139"/>
      <c r="F102" s="110" t="s">
        <v>214</v>
      </c>
      <c r="G102" s="293">
        <v>1.72088091</v>
      </c>
      <c r="H102" s="293">
        <v>0.40388383</v>
      </c>
      <c r="I102" s="293">
        <v>0.42589694</v>
      </c>
      <c r="J102" s="21"/>
      <c r="K102" s="110" t="s">
        <v>135</v>
      </c>
      <c r="L102" s="293">
        <v>1.9239999999999999E-3</v>
      </c>
      <c r="M102" s="293">
        <v>2.295664E-2</v>
      </c>
      <c r="N102" s="293">
        <v>8.0500000000000005E-4</v>
      </c>
    </row>
    <row r="103" spans="1:14" x14ac:dyDescent="0.25">
      <c r="A103" s="110" t="s">
        <v>154</v>
      </c>
      <c r="B103" s="293">
        <v>0</v>
      </c>
      <c r="C103" s="293">
        <v>0</v>
      </c>
      <c r="D103" s="293">
        <v>2.913574E-2</v>
      </c>
      <c r="E103" s="139"/>
      <c r="F103" s="110" t="s">
        <v>248</v>
      </c>
      <c r="G103" s="293">
        <v>1.7040740000000001</v>
      </c>
      <c r="H103" s="293">
        <v>0.10024305</v>
      </c>
      <c r="I103" s="293">
        <v>0.419269</v>
      </c>
      <c r="J103" s="21"/>
      <c r="K103" s="110" t="s">
        <v>120</v>
      </c>
      <c r="L103" s="293">
        <v>4.0600000000000002E-3</v>
      </c>
      <c r="M103" s="293">
        <v>1.02E-4</v>
      </c>
      <c r="N103" s="293">
        <v>7.3747000000000005E-4</v>
      </c>
    </row>
    <row r="104" spans="1:14" x14ac:dyDescent="0.25">
      <c r="A104" s="110" t="s">
        <v>59</v>
      </c>
      <c r="B104" s="293">
        <v>1.2449999999999999E-2</v>
      </c>
      <c r="C104" s="293">
        <v>3.2399629999999999E-2</v>
      </c>
      <c r="D104" s="293">
        <v>2.8840000000000001E-2</v>
      </c>
      <c r="E104" s="139"/>
      <c r="F104" s="110" t="s">
        <v>90</v>
      </c>
      <c r="G104" s="293">
        <v>2.3599999999999999E-2</v>
      </c>
      <c r="H104" s="293">
        <v>0</v>
      </c>
      <c r="I104" s="293">
        <v>0.4074141</v>
      </c>
      <c r="J104" s="21"/>
      <c r="K104" s="110" t="s">
        <v>12</v>
      </c>
      <c r="L104" s="293">
        <v>3.5834204399999998</v>
      </c>
      <c r="M104" s="293">
        <v>5.5000000000000003E-4</v>
      </c>
      <c r="N104" s="293">
        <v>7.2999999999999996E-4</v>
      </c>
    </row>
    <row r="105" spans="1:14" x14ac:dyDescent="0.25">
      <c r="A105" s="110" t="s">
        <v>131</v>
      </c>
      <c r="B105" s="293">
        <v>0</v>
      </c>
      <c r="C105" s="293">
        <v>0</v>
      </c>
      <c r="D105" s="293">
        <v>2.3990400000000002E-2</v>
      </c>
      <c r="E105" s="139"/>
      <c r="F105" s="110" t="s">
        <v>224</v>
      </c>
      <c r="G105" s="293">
        <v>7.9000000000000008E-3</v>
      </c>
      <c r="H105" s="293">
        <v>2.6499999999999999E-2</v>
      </c>
      <c r="I105" s="293">
        <v>0.39683684999999996</v>
      </c>
      <c r="J105" s="21"/>
      <c r="K105" s="110" t="s">
        <v>47</v>
      </c>
      <c r="L105" s="293">
        <v>3.1E-4</v>
      </c>
      <c r="M105" s="293">
        <v>6.7900000000000002E-4</v>
      </c>
      <c r="N105" s="293">
        <v>7.2999999999999996E-4</v>
      </c>
    </row>
    <row r="106" spans="1:14" x14ac:dyDescent="0.25">
      <c r="A106" s="110" t="s">
        <v>79</v>
      </c>
      <c r="B106" s="293">
        <v>6.1511400000000003E-3</v>
      </c>
      <c r="C106" s="293">
        <v>0.16350300000000001</v>
      </c>
      <c r="D106" s="293">
        <v>2.1613500000000001E-2</v>
      </c>
      <c r="E106" s="139"/>
      <c r="F106" s="110" t="s">
        <v>200</v>
      </c>
      <c r="G106" s="293">
        <v>3.8980860800000001</v>
      </c>
      <c r="H106" s="293">
        <v>1.53872483</v>
      </c>
      <c r="I106" s="293">
        <v>0.39195667000000001</v>
      </c>
      <c r="J106" s="21"/>
      <c r="K106" s="110" t="s">
        <v>35</v>
      </c>
      <c r="L106" s="293">
        <v>9.03915E-2</v>
      </c>
      <c r="M106" s="293">
        <v>6.6190999999999993E-4</v>
      </c>
      <c r="N106" s="293">
        <v>6.6399999999999999E-4</v>
      </c>
    </row>
    <row r="107" spans="1:14" x14ac:dyDescent="0.25">
      <c r="A107" s="110" t="s">
        <v>156</v>
      </c>
      <c r="B107" s="293">
        <v>0</v>
      </c>
      <c r="C107" s="293">
        <v>0</v>
      </c>
      <c r="D107" s="293">
        <v>2.0712709999999999E-2</v>
      </c>
      <c r="E107" s="139"/>
      <c r="F107" s="110" t="s">
        <v>146</v>
      </c>
      <c r="G107" s="293">
        <v>0.12030805999999999</v>
      </c>
      <c r="H107" s="293">
        <v>2.0344599999999997E-2</v>
      </c>
      <c r="I107" s="293">
        <v>0.37984033</v>
      </c>
      <c r="J107" s="21"/>
      <c r="K107" s="110" t="s">
        <v>59</v>
      </c>
      <c r="L107" s="293">
        <v>0</v>
      </c>
      <c r="M107" s="293">
        <v>3.1289499999999997E-3</v>
      </c>
      <c r="N107" s="293">
        <v>6.2E-4</v>
      </c>
    </row>
    <row r="108" spans="1:14" x14ac:dyDescent="0.25">
      <c r="A108" s="110" t="s">
        <v>233</v>
      </c>
      <c r="B108" s="293">
        <v>6.2891999999999993E-4</v>
      </c>
      <c r="C108" s="293">
        <v>7.9957679999999989E-2</v>
      </c>
      <c r="D108" s="293">
        <v>2.056463E-2</v>
      </c>
      <c r="E108" s="139"/>
      <c r="F108" s="110" t="s">
        <v>99</v>
      </c>
      <c r="G108" s="293">
        <v>0.44808571000000003</v>
      </c>
      <c r="H108" s="293">
        <v>2.7857580099999999</v>
      </c>
      <c r="I108" s="293">
        <v>0.35331405999999999</v>
      </c>
      <c r="J108" s="21"/>
      <c r="K108" s="110" t="s">
        <v>126</v>
      </c>
      <c r="L108" s="293">
        <v>0</v>
      </c>
      <c r="M108" s="293">
        <v>0</v>
      </c>
      <c r="N108" s="293">
        <v>5.3499999999999999E-4</v>
      </c>
    </row>
    <row r="109" spans="1:14" x14ac:dyDescent="0.25">
      <c r="A109" s="110" t="s">
        <v>107</v>
      </c>
      <c r="B109" s="293">
        <v>0</v>
      </c>
      <c r="C109" s="293">
        <v>3.590206E-2</v>
      </c>
      <c r="D109" s="293">
        <v>1.472379E-2</v>
      </c>
      <c r="E109" s="139"/>
      <c r="F109" s="110" t="s">
        <v>130</v>
      </c>
      <c r="G109" s="293">
        <v>2.21585236</v>
      </c>
      <c r="H109" s="293">
        <v>0.46848559000000001</v>
      </c>
      <c r="I109" s="293">
        <v>0.32474225000000001</v>
      </c>
      <c r="J109" s="21"/>
      <c r="K109" s="110" t="s">
        <v>43</v>
      </c>
      <c r="L109" s="293">
        <v>0</v>
      </c>
      <c r="M109" s="293">
        <v>0</v>
      </c>
      <c r="N109" s="293">
        <v>5.0000000000000001E-4</v>
      </c>
    </row>
    <row r="110" spans="1:14" x14ac:dyDescent="0.25">
      <c r="A110" s="110" t="s">
        <v>199</v>
      </c>
      <c r="B110" s="293">
        <v>5.8761809999999998E-2</v>
      </c>
      <c r="C110" s="293">
        <v>0.19775846999999999</v>
      </c>
      <c r="D110" s="293">
        <v>1.4497659999999999E-2</v>
      </c>
      <c r="E110" s="139"/>
      <c r="F110" s="110" t="s">
        <v>148</v>
      </c>
      <c r="G110" s="293">
        <v>1.26413324</v>
      </c>
      <c r="H110" s="293">
        <v>0.57456139000000006</v>
      </c>
      <c r="I110" s="293">
        <v>0.27569151000000003</v>
      </c>
      <c r="J110" s="21"/>
      <c r="K110" s="110" t="s">
        <v>190</v>
      </c>
      <c r="L110" s="293">
        <v>0</v>
      </c>
      <c r="M110" s="293">
        <v>1.4844000000000001E-3</v>
      </c>
      <c r="N110" s="293">
        <v>5.0000000000000001E-4</v>
      </c>
    </row>
    <row r="111" spans="1:14" x14ac:dyDescent="0.25">
      <c r="A111" s="110" t="s">
        <v>256</v>
      </c>
      <c r="B111" s="293">
        <v>1.2556950000000001E-2</v>
      </c>
      <c r="C111" s="293">
        <v>4.5490820000000001E-2</v>
      </c>
      <c r="D111" s="293">
        <v>1.3163579999999999E-2</v>
      </c>
      <c r="E111" s="139"/>
      <c r="F111" s="110" t="s">
        <v>77</v>
      </c>
      <c r="G111" s="293">
        <v>0.16045451000000002</v>
      </c>
      <c r="H111" s="293">
        <v>0.24053927</v>
      </c>
      <c r="I111" s="293">
        <v>0.25184392999999999</v>
      </c>
      <c r="J111" s="21"/>
      <c r="K111" s="110" t="s">
        <v>233</v>
      </c>
      <c r="L111" s="293">
        <v>5.1050000000000002E-3</v>
      </c>
      <c r="M111" s="293">
        <v>1.1950000000000001E-3</v>
      </c>
      <c r="N111" s="293">
        <v>4.8999999999999998E-4</v>
      </c>
    </row>
    <row r="112" spans="1:14" x14ac:dyDescent="0.25">
      <c r="A112" s="110" t="s">
        <v>235</v>
      </c>
      <c r="B112" s="293">
        <v>5.6844360000000003E-2</v>
      </c>
      <c r="C112" s="293">
        <v>8.1995820000000011E-2</v>
      </c>
      <c r="D112" s="293">
        <v>1.2775739999999999E-2</v>
      </c>
      <c r="E112" s="139"/>
      <c r="F112" s="110" t="s">
        <v>119</v>
      </c>
      <c r="G112" s="293">
        <v>0.24699224</v>
      </c>
      <c r="H112" s="293">
        <v>0.17049632999999997</v>
      </c>
      <c r="I112" s="293">
        <v>0.23732026000000001</v>
      </c>
      <c r="J112" s="21"/>
      <c r="K112" s="110" t="s">
        <v>28</v>
      </c>
      <c r="L112" s="293">
        <v>3.8999E-4</v>
      </c>
      <c r="M112" s="293">
        <v>0</v>
      </c>
      <c r="N112" s="293">
        <v>4.4999999999999999E-4</v>
      </c>
    </row>
    <row r="113" spans="1:14" x14ac:dyDescent="0.25">
      <c r="A113" s="110" t="s">
        <v>239</v>
      </c>
      <c r="B113" s="293">
        <v>0</v>
      </c>
      <c r="C113" s="293">
        <v>0</v>
      </c>
      <c r="D113" s="293">
        <v>1.225265E-2</v>
      </c>
      <c r="E113" s="139"/>
      <c r="F113" s="110" t="s">
        <v>221</v>
      </c>
      <c r="G113" s="293">
        <v>0.46663855999999998</v>
      </c>
      <c r="H113" s="293">
        <v>0.20707422</v>
      </c>
      <c r="I113" s="293">
        <v>0.23572675000000001</v>
      </c>
      <c r="J113" s="21"/>
      <c r="K113" s="110" t="s">
        <v>33</v>
      </c>
      <c r="L113" s="293">
        <v>1.63E-4</v>
      </c>
      <c r="M113" s="293">
        <v>3.3599999999999998E-4</v>
      </c>
      <c r="N113" s="293">
        <v>3.7500000000000001E-4</v>
      </c>
    </row>
    <row r="114" spans="1:14" x14ac:dyDescent="0.25">
      <c r="A114" s="110" t="s">
        <v>227</v>
      </c>
      <c r="B114" s="293">
        <v>0</v>
      </c>
      <c r="C114" s="293">
        <v>0</v>
      </c>
      <c r="D114" s="293">
        <v>1.162325E-2</v>
      </c>
      <c r="E114" s="139"/>
      <c r="F114" s="110" t="s">
        <v>107</v>
      </c>
      <c r="G114" s="293">
        <v>0.46984948999999998</v>
      </c>
      <c r="H114" s="293">
        <v>0.11036430999999999</v>
      </c>
      <c r="I114" s="293">
        <v>0.21885003</v>
      </c>
      <c r="J114" s="21"/>
      <c r="K114" s="110" t="s">
        <v>149</v>
      </c>
      <c r="L114" s="293">
        <v>9.7400000000000004E-4</v>
      </c>
      <c r="M114" s="293">
        <v>2.7999999999999998E-4</v>
      </c>
      <c r="N114" s="293">
        <v>2.8899999999999998E-4</v>
      </c>
    </row>
    <row r="115" spans="1:14" x14ac:dyDescent="0.25">
      <c r="A115" s="110" t="s">
        <v>232</v>
      </c>
      <c r="B115" s="293">
        <v>0</v>
      </c>
      <c r="C115" s="293">
        <v>5.1840000000000002E-3</v>
      </c>
      <c r="D115" s="293">
        <v>1.145264E-2</v>
      </c>
      <c r="E115" s="139"/>
      <c r="F115" s="110" t="s">
        <v>238</v>
      </c>
      <c r="G115" s="293">
        <v>1.56015467</v>
      </c>
      <c r="H115" s="293">
        <v>0.16208592999999999</v>
      </c>
      <c r="I115" s="293">
        <v>0.21809806000000001</v>
      </c>
      <c r="J115" s="21"/>
      <c r="K115" s="110" t="s">
        <v>145</v>
      </c>
      <c r="L115" s="293">
        <v>5.8999999999999998E-5</v>
      </c>
      <c r="M115" s="293">
        <v>5.0000000000000002E-5</v>
      </c>
      <c r="N115" s="293">
        <v>2.7599999999999999E-4</v>
      </c>
    </row>
    <row r="116" spans="1:14" x14ac:dyDescent="0.25">
      <c r="A116" s="110" t="s">
        <v>150</v>
      </c>
      <c r="B116" s="293">
        <v>0</v>
      </c>
      <c r="C116" s="293">
        <v>0</v>
      </c>
      <c r="D116" s="293">
        <v>1.1059979999999999E-2</v>
      </c>
      <c r="E116" s="139"/>
      <c r="F116" s="110" t="s">
        <v>174</v>
      </c>
      <c r="G116" s="293">
        <v>0.90551043000000009</v>
      </c>
      <c r="H116" s="293">
        <v>0.39031628000000002</v>
      </c>
      <c r="I116" s="293">
        <v>0.21585379999999998</v>
      </c>
      <c r="J116" s="21"/>
      <c r="K116" s="110" t="s">
        <v>73</v>
      </c>
      <c r="L116" s="293">
        <v>0</v>
      </c>
      <c r="M116" s="293">
        <v>1.4499999999999999E-3</v>
      </c>
      <c r="N116" s="293">
        <v>2.5000000000000001E-4</v>
      </c>
    </row>
    <row r="117" spans="1:14" x14ac:dyDescent="0.25">
      <c r="A117" s="110" t="s">
        <v>159</v>
      </c>
      <c r="B117" s="293">
        <v>0</v>
      </c>
      <c r="C117" s="293">
        <v>2.5352779999999998E-2</v>
      </c>
      <c r="D117" s="293">
        <v>1.039989E-2</v>
      </c>
      <c r="E117" s="139"/>
      <c r="F117" s="110" t="s">
        <v>187</v>
      </c>
      <c r="G117" s="293">
        <v>1.6943E-2</v>
      </c>
      <c r="H117" s="293">
        <v>2.376081E-2</v>
      </c>
      <c r="I117" s="293">
        <v>0.20172204000000002</v>
      </c>
      <c r="J117" s="21"/>
      <c r="K117" s="110" t="s">
        <v>22</v>
      </c>
      <c r="L117" s="293">
        <v>6.6000000000000005E-5</v>
      </c>
      <c r="M117" s="293">
        <v>2.0000000000000002E-5</v>
      </c>
      <c r="N117" s="293">
        <v>2.2000000000000001E-4</v>
      </c>
    </row>
    <row r="118" spans="1:14" x14ac:dyDescent="0.25">
      <c r="A118" s="110" t="s">
        <v>253</v>
      </c>
      <c r="B118" s="293">
        <v>0</v>
      </c>
      <c r="C118" s="293">
        <v>0.88013260999999998</v>
      </c>
      <c r="D118" s="293">
        <v>9.5350000000000001E-3</v>
      </c>
      <c r="E118" s="139"/>
      <c r="F118" s="110" t="s">
        <v>180</v>
      </c>
      <c r="G118" s="293">
        <v>1.2894236200000002</v>
      </c>
      <c r="H118" s="293">
        <v>0.29704037999999999</v>
      </c>
      <c r="I118" s="293">
        <v>0.19849382000000002</v>
      </c>
      <c r="J118" s="21"/>
      <c r="K118" s="110" t="s">
        <v>137</v>
      </c>
      <c r="L118" s="293">
        <v>0</v>
      </c>
      <c r="M118" s="293">
        <v>0</v>
      </c>
      <c r="N118" s="293">
        <v>2.2000000000000001E-4</v>
      </c>
    </row>
    <row r="119" spans="1:14" x14ac:dyDescent="0.25">
      <c r="A119" s="110" t="s">
        <v>190</v>
      </c>
      <c r="B119" s="293">
        <v>0</v>
      </c>
      <c r="C119" s="293">
        <v>3.7672600000000001E-3</v>
      </c>
      <c r="D119" s="293">
        <v>9.2854300000000008E-3</v>
      </c>
      <c r="E119" s="139"/>
      <c r="F119" s="110" t="s">
        <v>134</v>
      </c>
      <c r="G119" s="293">
        <v>0.31244057000000003</v>
      </c>
      <c r="H119" s="293">
        <v>1.1303852299999999</v>
      </c>
      <c r="I119" s="293">
        <v>0.1900705</v>
      </c>
      <c r="J119" s="21"/>
      <c r="K119" s="110" t="s">
        <v>147</v>
      </c>
      <c r="L119" s="293">
        <v>7.9199999999999995E-4</v>
      </c>
      <c r="M119" s="293">
        <v>4.5412000000000001E-2</v>
      </c>
      <c r="N119" s="293">
        <v>1.9316E-4</v>
      </c>
    </row>
    <row r="120" spans="1:14" x14ac:dyDescent="0.25">
      <c r="A120" s="110" t="s">
        <v>97</v>
      </c>
      <c r="B120" s="293">
        <v>31.393401409999999</v>
      </c>
      <c r="C120" s="293">
        <v>143.94900466999999</v>
      </c>
      <c r="D120" s="293">
        <v>8.53662E-3</v>
      </c>
      <c r="E120" s="139"/>
      <c r="F120" s="110" t="s">
        <v>181</v>
      </c>
      <c r="G120" s="293">
        <v>8.9327039999999996E-2</v>
      </c>
      <c r="H120" s="293">
        <v>6.7263756600000004</v>
      </c>
      <c r="I120" s="293">
        <v>0.183699</v>
      </c>
      <c r="J120" s="21"/>
      <c r="K120" s="110" t="s">
        <v>75</v>
      </c>
      <c r="L120" s="293">
        <v>4.0514000000000001E-2</v>
      </c>
      <c r="M120" s="293">
        <v>4.1976899999999996E-3</v>
      </c>
      <c r="N120" s="293">
        <v>1.8102999999999999E-4</v>
      </c>
    </row>
    <row r="121" spans="1:14" x14ac:dyDescent="0.25">
      <c r="A121" s="110" t="s">
        <v>120</v>
      </c>
      <c r="B121" s="293">
        <v>4.0338E-4</v>
      </c>
      <c r="C121" s="293">
        <v>9.03727E-3</v>
      </c>
      <c r="D121" s="293">
        <v>7.3773299999999997E-3</v>
      </c>
      <c r="E121" s="139"/>
      <c r="F121" s="110" t="s">
        <v>48</v>
      </c>
      <c r="G121" s="293">
        <v>7.9674999999999996E-2</v>
      </c>
      <c r="H121" s="293">
        <v>0.15752786999999999</v>
      </c>
      <c r="I121" s="293">
        <v>0.18132999999999999</v>
      </c>
      <c r="J121" s="21"/>
      <c r="K121" s="110" t="s">
        <v>48</v>
      </c>
      <c r="L121" s="293">
        <v>8.9999999999999998E-4</v>
      </c>
      <c r="M121" s="293">
        <v>1.9999999999999999E-6</v>
      </c>
      <c r="N121" s="293">
        <v>1.8000000000000001E-4</v>
      </c>
    </row>
    <row r="122" spans="1:14" x14ac:dyDescent="0.25">
      <c r="A122" s="110" t="s">
        <v>251</v>
      </c>
      <c r="B122" s="293">
        <v>2.643E-3</v>
      </c>
      <c r="C122" s="293">
        <v>3.3477600000000004E-3</v>
      </c>
      <c r="D122" s="293">
        <v>7.0161499999999996E-3</v>
      </c>
      <c r="E122" s="139"/>
      <c r="F122" s="110" t="s">
        <v>32</v>
      </c>
      <c r="G122" s="293">
        <v>0.78490630000000006</v>
      </c>
      <c r="H122" s="293">
        <v>2.6841419999999998E-2</v>
      </c>
      <c r="I122" s="293">
        <v>0.17225444000000001</v>
      </c>
      <c r="J122" s="21"/>
      <c r="K122" s="110" t="s">
        <v>167</v>
      </c>
      <c r="L122" s="293">
        <v>0</v>
      </c>
      <c r="M122" s="293">
        <v>1E-4</v>
      </c>
      <c r="N122" s="293">
        <v>1.7000000000000001E-4</v>
      </c>
    </row>
    <row r="123" spans="1:14" x14ac:dyDescent="0.25">
      <c r="A123" s="110" t="s">
        <v>243</v>
      </c>
      <c r="B123" s="293">
        <v>0</v>
      </c>
      <c r="C123" s="293">
        <v>0</v>
      </c>
      <c r="D123" s="293">
        <v>6.3471099999999996E-3</v>
      </c>
      <c r="E123" s="139"/>
      <c r="F123" s="110" t="s">
        <v>219</v>
      </c>
      <c r="G123" s="293">
        <v>0.31734809000000003</v>
      </c>
      <c r="H123" s="293">
        <v>0.16941467000000002</v>
      </c>
      <c r="I123" s="293">
        <v>0.17187070000000002</v>
      </c>
      <c r="J123" s="21"/>
      <c r="K123" s="110" t="s">
        <v>9</v>
      </c>
      <c r="L123" s="293">
        <v>14.785644</v>
      </c>
      <c r="M123" s="293">
        <v>7.6211000000000004E-3</v>
      </c>
      <c r="N123" s="293">
        <v>1.4200000000000001E-4</v>
      </c>
    </row>
    <row r="124" spans="1:14" x14ac:dyDescent="0.25">
      <c r="A124" s="110" t="s">
        <v>133</v>
      </c>
      <c r="B124" s="293">
        <v>5.1494199999999997E-2</v>
      </c>
      <c r="C124" s="293">
        <v>1.079489E-2</v>
      </c>
      <c r="D124" s="293">
        <v>6.1532700000000006E-3</v>
      </c>
      <c r="E124" s="139"/>
      <c r="F124" s="110" t="s">
        <v>150</v>
      </c>
      <c r="G124" s="293">
        <v>0.11736927999999999</v>
      </c>
      <c r="H124" s="293">
        <v>7.4867779999999995E-2</v>
      </c>
      <c r="I124" s="293">
        <v>0.15339431000000001</v>
      </c>
      <c r="J124" s="21"/>
      <c r="K124" s="110" t="s">
        <v>81</v>
      </c>
      <c r="L124" s="293">
        <v>0</v>
      </c>
      <c r="M124" s="293">
        <v>0</v>
      </c>
      <c r="N124" s="293">
        <v>1.2E-4</v>
      </c>
    </row>
    <row r="125" spans="1:14" x14ac:dyDescent="0.25">
      <c r="A125" s="110" t="s">
        <v>144</v>
      </c>
      <c r="B125" s="293">
        <v>0</v>
      </c>
      <c r="C125" s="293">
        <v>4.4755010000000005E-2</v>
      </c>
      <c r="D125" s="293">
        <v>5.8014700000000004E-3</v>
      </c>
      <c r="E125" s="139"/>
      <c r="F125" s="110" t="s">
        <v>18</v>
      </c>
      <c r="G125" s="293">
        <v>2.1000000000000001E-4</v>
      </c>
      <c r="H125" s="293">
        <v>0</v>
      </c>
      <c r="I125" s="293">
        <v>0.14821999999999999</v>
      </c>
      <c r="J125" s="21"/>
      <c r="K125" s="110" t="s">
        <v>34</v>
      </c>
      <c r="L125" s="293">
        <v>0</v>
      </c>
      <c r="M125" s="293">
        <v>0</v>
      </c>
      <c r="N125" s="293">
        <v>1E-4</v>
      </c>
    </row>
    <row r="126" spans="1:14" x14ac:dyDescent="0.25">
      <c r="A126" s="110" t="s">
        <v>98</v>
      </c>
      <c r="B126" s="293">
        <v>8.5349999999999998E-4</v>
      </c>
      <c r="C126" s="293">
        <v>0</v>
      </c>
      <c r="D126" s="293">
        <v>4.8038500000000001E-3</v>
      </c>
      <c r="E126" s="139"/>
      <c r="F126" s="110" t="s">
        <v>83</v>
      </c>
      <c r="G126" s="293">
        <v>2.2228000000000001E-2</v>
      </c>
      <c r="H126" s="293">
        <v>0</v>
      </c>
      <c r="I126" s="293">
        <v>0.14734282999999998</v>
      </c>
      <c r="J126" s="21"/>
      <c r="K126" s="110" t="s">
        <v>30</v>
      </c>
      <c r="L126" s="293">
        <v>9.3298000000000003E-4</v>
      </c>
      <c r="M126" s="293">
        <v>1.74E-4</v>
      </c>
      <c r="N126" s="293">
        <v>7.6000000000000004E-5</v>
      </c>
    </row>
    <row r="127" spans="1:14" x14ac:dyDescent="0.25">
      <c r="A127" s="110" t="s">
        <v>169</v>
      </c>
      <c r="B127" s="293">
        <v>0</v>
      </c>
      <c r="C127" s="293">
        <v>0</v>
      </c>
      <c r="D127" s="293">
        <v>4.7055400000000002E-3</v>
      </c>
      <c r="E127" s="139"/>
      <c r="F127" s="110" t="s">
        <v>210</v>
      </c>
      <c r="G127" s="293">
        <v>0.76446992000000002</v>
      </c>
      <c r="H127" s="293">
        <v>1.0356824</v>
      </c>
      <c r="I127" s="293">
        <v>0.14665995000000001</v>
      </c>
      <c r="J127" s="21"/>
      <c r="K127" s="110" t="s">
        <v>140</v>
      </c>
      <c r="L127" s="293">
        <v>0</v>
      </c>
      <c r="M127" s="293">
        <v>0</v>
      </c>
      <c r="N127" s="293">
        <v>7.4999999999999993E-5</v>
      </c>
    </row>
    <row r="128" spans="1:14" x14ac:dyDescent="0.25">
      <c r="A128" s="110" t="s">
        <v>221</v>
      </c>
      <c r="B128" s="293">
        <v>0</v>
      </c>
      <c r="C128" s="293">
        <v>0</v>
      </c>
      <c r="D128" s="293">
        <v>4.3561499999999996E-3</v>
      </c>
      <c r="E128" s="139"/>
      <c r="F128" s="110" t="s">
        <v>231</v>
      </c>
      <c r="G128" s="293">
        <v>0</v>
      </c>
      <c r="H128" s="293">
        <v>0.10648297</v>
      </c>
      <c r="I128" s="293">
        <v>0.12886454999999999</v>
      </c>
      <c r="J128" s="21"/>
      <c r="K128" s="110" t="s">
        <v>146</v>
      </c>
      <c r="L128" s="293">
        <v>1E-4</v>
      </c>
      <c r="M128" s="293">
        <v>0</v>
      </c>
      <c r="N128" s="293">
        <v>6.4999999999999994E-5</v>
      </c>
    </row>
    <row r="129" spans="1:14" x14ac:dyDescent="0.25">
      <c r="A129" s="110" t="s">
        <v>204</v>
      </c>
      <c r="B129" s="293">
        <v>0</v>
      </c>
      <c r="C129" s="293">
        <v>7.1939030000000001E-2</v>
      </c>
      <c r="D129" s="293">
        <v>4.3499799999999998E-3</v>
      </c>
      <c r="E129" s="139"/>
      <c r="F129" s="110" t="s">
        <v>97</v>
      </c>
      <c r="G129" s="293">
        <v>0.38935862999999998</v>
      </c>
      <c r="H129" s="293">
        <v>5.3562700000000006E-3</v>
      </c>
      <c r="I129" s="293">
        <v>0.12288297000000001</v>
      </c>
      <c r="J129" s="21"/>
      <c r="K129" s="110" t="s">
        <v>56</v>
      </c>
      <c r="L129" s="293">
        <v>0</v>
      </c>
      <c r="M129" s="293">
        <v>0</v>
      </c>
      <c r="N129" s="293">
        <v>5.0000000000000002E-5</v>
      </c>
    </row>
    <row r="130" spans="1:14" x14ac:dyDescent="0.25">
      <c r="A130" s="110" t="s">
        <v>236</v>
      </c>
      <c r="B130" s="293">
        <v>1.8066E-3</v>
      </c>
      <c r="C130" s="293">
        <v>4.3668000000000005E-3</v>
      </c>
      <c r="D130" s="293">
        <v>3.8673600000000002E-3</v>
      </c>
      <c r="E130" s="139"/>
      <c r="F130" s="110" t="s">
        <v>136</v>
      </c>
      <c r="G130" s="293">
        <v>9.3371200000000008E-3</v>
      </c>
      <c r="H130" s="293">
        <v>9.036864E-2</v>
      </c>
      <c r="I130" s="293">
        <v>0.12046306</v>
      </c>
      <c r="J130" s="21"/>
      <c r="K130" s="110" t="s">
        <v>208</v>
      </c>
      <c r="L130" s="293">
        <v>0</v>
      </c>
      <c r="M130" s="293">
        <v>5.0099999999999997E-3</v>
      </c>
      <c r="N130" s="293">
        <v>5.0000000000000002E-5</v>
      </c>
    </row>
    <row r="131" spans="1:14" x14ac:dyDescent="0.25">
      <c r="A131" s="110" t="s">
        <v>134</v>
      </c>
      <c r="B131" s="293">
        <v>2.6468619999999998E-2</v>
      </c>
      <c r="C131" s="293">
        <v>6.3244399999999997E-3</v>
      </c>
      <c r="D131" s="293">
        <v>3.6918899999999998E-3</v>
      </c>
      <c r="E131" s="139"/>
      <c r="F131" s="110" t="s">
        <v>193</v>
      </c>
      <c r="G131" s="293">
        <v>0.22974635999999998</v>
      </c>
      <c r="H131" s="293">
        <v>0.38114809999999999</v>
      </c>
      <c r="I131" s="293">
        <v>0.11032293</v>
      </c>
      <c r="J131" s="21"/>
      <c r="K131" s="110" t="s">
        <v>5</v>
      </c>
      <c r="L131" s="293">
        <v>4.9600000000000002E-4</v>
      </c>
      <c r="M131" s="293">
        <v>0</v>
      </c>
      <c r="N131" s="293">
        <v>4.8000000000000001E-5</v>
      </c>
    </row>
    <row r="132" spans="1:14" x14ac:dyDescent="0.25">
      <c r="A132" s="110" t="s">
        <v>121</v>
      </c>
      <c r="B132" s="293">
        <v>1.6547999999999999E-3</v>
      </c>
      <c r="C132" s="293">
        <v>7.8506220000000002E-2</v>
      </c>
      <c r="D132" s="293">
        <v>2.7082800000000004E-3</v>
      </c>
      <c r="E132" s="139"/>
      <c r="F132" s="110" t="s">
        <v>111</v>
      </c>
      <c r="G132" s="293">
        <v>0</v>
      </c>
      <c r="H132" s="293">
        <v>0</v>
      </c>
      <c r="I132" s="293">
        <v>0.10532</v>
      </c>
      <c r="J132" s="21"/>
      <c r="K132" s="110" t="s">
        <v>132</v>
      </c>
      <c r="L132" s="293">
        <v>0</v>
      </c>
      <c r="M132" s="293">
        <v>0</v>
      </c>
      <c r="N132" s="293">
        <v>4.8000000000000001E-5</v>
      </c>
    </row>
    <row r="133" spans="1:14" x14ac:dyDescent="0.25">
      <c r="A133" s="110" t="s">
        <v>246</v>
      </c>
      <c r="B133" s="293">
        <v>0</v>
      </c>
      <c r="C133" s="293">
        <v>1.5904600000000001E-3</v>
      </c>
      <c r="D133" s="293">
        <v>2.6000700000000003E-3</v>
      </c>
      <c r="E133" s="139"/>
      <c r="F133" s="110" t="s">
        <v>87</v>
      </c>
      <c r="G133" s="293">
        <v>1.8E-3</v>
      </c>
      <c r="H133" s="293">
        <v>0</v>
      </c>
      <c r="I133" s="293">
        <v>0.10384267</v>
      </c>
      <c r="J133" s="21"/>
      <c r="K133" s="110" t="s">
        <v>32</v>
      </c>
      <c r="L133" s="293">
        <v>3.6495000000000001E-4</v>
      </c>
      <c r="M133" s="293">
        <v>2.8299999999999999E-4</v>
      </c>
      <c r="N133" s="293">
        <v>4.1999999999999998E-5</v>
      </c>
    </row>
    <row r="134" spans="1:14" x14ac:dyDescent="0.25">
      <c r="A134" s="110" t="s">
        <v>114</v>
      </c>
      <c r="B134" s="293">
        <v>2.5200000000000001E-3</v>
      </c>
      <c r="C134" s="293">
        <v>0.29902027000000003</v>
      </c>
      <c r="D134" s="293">
        <v>1.9514700000000001E-3</v>
      </c>
      <c r="E134" s="139"/>
      <c r="F134" s="110" t="s">
        <v>94</v>
      </c>
      <c r="G134" s="293">
        <v>0</v>
      </c>
      <c r="H134" s="293">
        <v>3.8799999999999994E-5</v>
      </c>
      <c r="I134" s="293">
        <v>9.9450380000000005E-2</v>
      </c>
      <c r="J134" s="21"/>
      <c r="K134" s="110" t="s">
        <v>141</v>
      </c>
      <c r="L134" s="293">
        <v>6.0000000000000002E-5</v>
      </c>
      <c r="M134" s="293">
        <v>0</v>
      </c>
      <c r="N134" s="293">
        <v>4.1999999999999998E-5</v>
      </c>
    </row>
    <row r="135" spans="1:14" x14ac:dyDescent="0.25">
      <c r="A135" s="110" t="s">
        <v>203</v>
      </c>
      <c r="B135" s="293">
        <v>0</v>
      </c>
      <c r="C135" s="293">
        <v>0</v>
      </c>
      <c r="D135" s="293">
        <v>1.4103199999999998E-3</v>
      </c>
      <c r="E135" s="139"/>
      <c r="F135" s="110" t="s">
        <v>65</v>
      </c>
      <c r="G135" s="293">
        <v>4.5066000000000002E-2</v>
      </c>
      <c r="H135" s="293">
        <v>0</v>
      </c>
      <c r="I135" s="293">
        <v>9.1511999999999996E-2</v>
      </c>
      <c r="J135" s="21"/>
      <c r="K135" s="110" t="s">
        <v>24</v>
      </c>
      <c r="L135" s="293">
        <v>1.0678E-2</v>
      </c>
      <c r="M135" s="293">
        <v>1.0000000000000001E-5</v>
      </c>
      <c r="N135" s="293">
        <v>4.1E-5</v>
      </c>
    </row>
    <row r="136" spans="1:14" x14ac:dyDescent="0.25">
      <c r="A136" s="110" t="s">
        <v>45</v>
      </c>
      <c r="B136" s="293">
        <v>0</v>
      </c>
      <c r="C136" s="293">
        <v>0</v>
      </c>
      <c r="D136" s="293">
        <v>1.1535999999999999E-3</v>
      </c>
      <c r="E136" s="139"/>
      <c r="F136" s="110" t="s">
        <v>88</v>
      </c>
      <c r="G136" s="293">
        <v>7.2966960000000011E-2</v>
      </c>
      <c r="H136" s="293">
        <v>6.8415009999999998E-2</v>
      </c>
      <c r="I136" s="293">
        <v>8.9721300000000004E-2</v>
      </c>
      <c r="J136" s="21"/>
      <c r="K136" s="110" t="s">
        <v>26</v>
      </c>
      <c r="L136" s="293">
        <v>3.1999999999999999E-5</v>
      </c>
      <c r="M136" s="293">
        <v>0</v>
      </c>
      <c r="N136" s="293">
        <v>4.0000000000000003E-5</v>
      </c>
    </row>
    <row r="137" spans="1:14" x14ac:dyDescent="0.25">
      <c r="A137" s="110" t="s">
        <v>249</v>
      </c>
      <c r="B137" s="293">
        <v>1.006376E-2</v>
      </c>
      <c r="C137" s="293">
        <v>0.23138982</v>
      </c>
      <c r="D137" s="293">
        <v>1.1476800000000001E-3</v>
      </c>
      <c r="E137" s="139"/>
      <c r="F137" s="110" t="s">
        <v>34</v>
      </c>
      <c r="G137" s="293">
        <v>5.8457730000000006E-2</v>
      </c>
      <c r="H137" s="293">
        <v>0</v>
      </c>
      <c r="I137" s="293">
        <v>8.0374020000000004E-2</v>
      </c>
      <c r="J137" s="21"/>
      <c r="K137" s="110" t="s">
        <v>42</v>
      </c>
      <c r="L137" s="293">
        <v>0</v>
      </c>
      <c r="M137" s="293">
        <v>1.0764500000000001E-3</v>
      </c>
      <c r="N137" s="293">
        <v>4.0000000000000003E-5</v>
      </c>
    </row>
    <row r="138" spans="1:14" x14ac:dyDescent="0.25">
      <c r="A138" s="110" t="s">
        <v>119</v>
      </c>
      <c r="B138" s="293">
        <v>2.0955000000000002E-4</v>
      </c>
      <c r="C138" s="293">
        <v>5.5032800000000002E-3</v>
      </c>
      <c r="D138" s="293">
        <v>1.00372E-3</v>
      </c>
      <c r="E138" s="139"/>
      <c r="F138" s="110" t="s">
        <v>12</v>
      </c>
      <c r="G138" s="293">
        <v>2.29944024</v>
      </c>
      <c r="H138" s="293">
        <v>7.7594690000000008E-2</v>
      </c>
      <c r="I138" s="293">
        <v>7.9574339999999993E-2</v>
      </c>
      <c r="J138" s="21"/>
      <c r="K138" s="110" t="s">
        <v>157</v>
      </c>
      <c r="L138" s="293">
        <v>0</v>
      </c>
      <c r="M138" s="293">
        <v>1.3549879999999999E-2</v>
      </c>
      <c r="N138" s="293">
        <v>4.0000000000000003E-5</v>
      </c>
    </row>
    <row r="139" spans="1:14" x14ac:dyDescent="0.25">
      <c r="A139" s="110" t="s">
        <v>173</v>
      </c>
      <c r="B139" s="293">
        <v>4.3281E-4</v>
      </c>
      <c r="C139" s="293">
        <v>5.3698000000000005E-4</v>
      </c>
      <c r="D139" s="293">
        <v>8.6664000000000001E-4</v>
      </c>
      <c r="E139" s="139"/>
      <c r="F139" s="110" t="s">
        <v>206</v>
      </c>
      <c r="G139" s="293">
        <v>0.62050169999999993</v>
      </c>
      <c r="H139" s="293">
        <v>0.13854654</v>
      </c>
      <c r="I139" s="293">
        <v>7.6478500000000005E-2</v>
      </c>
      <c r="J139" s="21"/>
      <c r="K139" s="110" t="s">
        <v>25</v>
      </c>
      <c r="L139" s="293">
        <v>2.0000000000000001E-4</v>
      </c>
      <c r="M139" s="293">
        <v>5.0000000000000002E-5</v>
      </c>
      <c r="N139" s="293">
        <v>3.0000000000000001E-5</v>
      </c>
    </row>
    <row r="140" spans="1:14" x14ac:dyDescent="0.25">
      <c r="A140" s="110" t="s">
        <v>82</v>
      </c>
      <c r="B140" s="293">
        <v>0</v>
      </c>
      <c r="C140" s="293">
        <v>0</v>
      </c>
      <c r="D140" s="293">
        <v>8.2003000000000002E-4</v>
      </c>
      <c r="E140" s="139"/>
      <c r="F140" s="110" t="s">
        <v>202</v>
      </c>
      <c r="G140" s="293">
        <v>5.2887239999999995E-2</v>
      </c>
      <c r="H140" s="293">
        <v>1.3197841000000001</v>
      </c>
      <c r="I140" s="293">
        <v>7.3243350000000013E-2</v>
      </c>
      <c r="J140" s="21"/>
      <c r="K140" s="110" t="s">
        <v>134</v>
      </c>
      <c r="L140" s="293">
        <v>0</v>
      </c>
      <c r="M140" s="293">
        <v>6.4999999999999997E-4</v>
      </c>
      <c r="N140" s="293">
        <v>2.0000000000000002E-5</v>
      </c>
    </row>
    <row r="141" spans="1:14" x14ac:dyDescent="0.25">
      <c r="A141" s="110" t="s">
        <v>81</v>
      </c>
      <c r="B141" s="293">
        <v>0</v>
      </c>
      <c r="C141" s="293">
        <v>0</v>
      </c>
      <c r="D141" s="293">
        <v>7.6323999999999999E-4</v>
      </c>
      <c r="E141" s="139"/>
      <c r="F141" s="110" t="s">
        <v>5</v>
      </c>
      <c r="G141" s="293">
        <v>0.98864311999999999</v>
      </c>
      <c r="H141" s="293">
        <v>0.43603717999999997</v>
      </c>
      <c r="I141" s="293">
        <v>6.9441900000000001E-2</v>
      </c>
      <c r="J141" s="21"/>
      <c r="K141" s="110" t="s">
        <v>23</v>
      </c>
      <c r="L141" s="293">
        <v>0.1373018</v>
      </c>
      <c r="M141" s="293">
        <v>0</v>
      </c>
      <c r="N141" s="293">
        <v>1.8E-5</v>
      </c>
    </row>
    <row r="142" spans="1:14" x14ac:dyDescent="0.25">
      <c r="A142" s="110" t="s">
        <v>22</v>
      </c>
      <c r="B142" s="293">
        <v>7.9755320000000005E-2</v>
      </c>
      <c r="C142" s="293">
        <v>0.56686768999999992</v>
      </c>
      <c r="D142" s="293">
        <v>2.2440000000000001E-4</v>
      </c>
      <c r="E142" s="139"/>
      <c r="F142" s="110" t="s">
        <v>524</v>
      </c>
      <c r="G142" s="293">
        <v>3.2511999999999999E-2</v>
      </c>
      <c r="H142" s="293">
        <v>2.6595529999999999E-2</v>
      </c>
      <c r="I142" s="293">
        <v>6.687230000000001E-2</v>
      </c>
      <c r="J142" s="21"/>
      <c r="K142" s="110" t="s">
        <v>139</v>
      </c>
      <c r="L142" s="293">
        <v>0</v>
      </c>
      <c r="M142" s="293">
        <v>2.0000000000000002E-5</v>
      </c>
      <c r="N142" s="293">
        <v>5.0000000000000004E-6</v>
      </c>
    </row>
    <row r="143" spans="1:14" x14ac:dyDescent="0.25">
      <c r="A143" s="110" t="s">
        <v>0</v>
      </c>
      <c r="B143" s="293">
        <v>0</v>
      </c>
      <c r="C143" s="293">
        <v>0</v>
      </c>
      <c r="D143" s="293">
        <v>0</v>
      </c>
      <c r="E143" s="139"/>
      <c r="F143" s="110" t="s">
        <v>236</v>
      </c>
      <c r="G143" s="293">
        <v>3.9496070000000001E-2</v>
      </c>
      <c r="H143" s="293">
        <v>1.8629509999999998E-2</v>
      </c>
      <c r="I143" s="293">
        <v>6.6582520000000006E-2</v>
      </c>
      <c r="J143" s="21"/>
      <c r="K143" s="110" t="s">
        <v>51</v>
      </c>
      <c r="L143" s="293">
        <v>0</v>
      </c>
      <c r="M143" s="293">
        <v>0</v>
      </c>
      <c r="N143" s="293">
        <v>3.7299999999999999E-6</v>
      </c>
    </row>
    <row r="144" spans="1:14" x14ac:dyDescent="0.25">
      <c r="A144" s="110" t="s">
        <v>2</v>
      </c>
      <c r="B144" s="293">
        <v>16.433129390000001</v>
      </c>
      <c r="C144" s="293">
        <v>0</v>
      </c>
      <c r="D144" s="293">
        <v>0</v>
      </c>
      <c r="E144" s="139"/>
      <c r="F144" s="110" t="s">
        <v>128</v>
      </c>
      <c r="G144" s="293">
        <v>0.13428300000000001</v>
      </c>
      <c r="H144" s="293">
        <v>0.3684056</v>
      </c>
      <c r="I144" s="293">
        <v>6.5863630000000006E-2</v>
      </c>
      <c r="J144" s="21"/>
      <c r="K144" s="110" t="s">
        <v>122</v>
      </c>
      <c r="L144" s="293">
        <v>0</v>
      </c>
      <c r="M144" s="293">
        <v>2.7E-4</v>
      </c>
      <c r="N144" s="293">
        <v>9.9999999999999995E-7</v>
      </c>
    </row>
    <row r="145" spans="1:14" x14ac:dyDescent="0.25">
      <c r="A145" s="110" t="s">
        <v>3</v>
      </c>
      <c r="B145" s="293">
        <v>0</v>
      </c>
      <c r="C145" s="293">
        <v>0</v>
      </c>
      <c r="D145" s="293">
        <v>0</v>
      </c>
      <c r="E145" s="139"/>
      <c r="F145" s="110" t="s">
        <v>27</v>
      </c>
      <c r="G145" s="293">
        <v>0.83910682999999997</v>
      </c>
      <c r="H145" s="293">
        <v>8.0006799999999996E-3</v>
      </c>
      <c r="I145" s="293">
        <v>6.3016749999999996E-2</v>
      </c>
      <c r="J145" s="21"/>
      <c r="K145" s="110" t="s">
        <v>0</v>
      </c>
      <c r="L145" s="293">
        <v>0</v>
      </c>
      <c r="M145" s="293">
        <v>0</v>
      </c>
      <c r="N145" s="293">
        <v>0</v>
      </c>
    </row>
    <row r="146" spans="1:14" x14ac:dyDescent="0.25">
      <c r="A146" s="110" t="s">
        <v>4</v>
      </c>
      <c r="B146" s="293">
        <v>0</v>
      </c>
      <c r="C146" s="293">
        <v>5.7215299999999998E-3</v>
      </c>
      <c r="D146" s="293">
        <v>0</v>
      </c>
      <c r="E146" s="139"/>
      <c r="F146" s="110" t="s">
        <v>235</v>
      </c>
      <c r="G146" s="293">
        <v>6.7138130000000004E-2</v>
      </c>
      <c r="H146" s="293">
        <v>1.6783310000000003E-2</v>
      </c>
      <c r="I146" s="293">
        <v>5.9651650000000001E-2</v>
      </c>
      <c r="J146" s="21"/>
      <c r="K146" s="110" t="s">
        <v>2</v>
      </c>
      <c r="L146" s="293">
        <v>0</v>
      </c>
      <c r="M146" s="293">
        <v>0</v>
      </c>
      <c r="N146" s="293">
        <v>0</v>
      </c>
    </row>
    <row r="147" spans="1:14" x14ac:dyDescent="0.25">
      <c r="A147" s="110" t="s">
        <v>5</v>
      </c>
      <c r="B147" s="293">
        <v>6.7835530000000005E-2</v>
      </c>
      <c r="C147" s="293">
        <v>0</v>
      </c>
      <c r="D147" s="293">
        <v>0</v>
      </c>
      <c r="E147" s="139"/>
      <c r="F147" s="110" t="s">
        <v>205</v>
      </c>
      <c r="G147" s="293">
        <v>0.32584200000000002</v>
      </c>
      <c r="H147" s="293">
        <v>3.1926999999999997E-2</v>
      </c>
      <c r="I147" s="293">
        <v>5.8425999999999999E-2</v>
      </c>
      <c r="J147" s="21"/>
      <c r="K147" s="110" t="s">
        <v>4</v>
      </c>
      <c r="L147" s="293">
        <v>7.3514999999999995E-4</v>
      </c>
      <c r="M147" s="293">
        <v>3.2000000000000003E-4</v>
      </c>
      <c r="N147" s="293">
        <v>0</v>
      </c>
    </row>
    <row r="148" spans="1:14" x14ac:dyDescent="0.25">
      <c r="A148" s="110" t="s">
        <v>6</v>
      </c>
      <c r="B148" s="293">
        <v>0</v>
      </c>
      <c r="C148" s="293">
        <v>0</v>
      </c>
      <c r="D148" s="293">
        <v>0</v>
      </c>
      <c r="E148" s="139"/>
      <c r="F148" s="110" t="s">
        <v>6</v>
      </c>
      <c r="G148" s="293">
        <v>6.0151280000000001E-2</v>
      </c>
      <c r="H148" s="293">
        <v>0.26330733000000001</v>
      </c>
      <c r="I148" s="293">
        <v>5.808783E-2</v>
      </c>
      <c r="J148" s="21"/>
      <c r="K148" s="110" t="s">
        <v>6</v>
      </c>
      <c r="L148" s="293">
        <v>0</v>
      </c>
      <c r="M148" s="293">
        <v>0</v>
      </c>
      <c r="N148" s="293">
        <v>0</v>
      </c>
    </row>
    <row r="149" spans="1:14" x14ac:dyDescent="0.25">
      <c r="A149" s="110" t="s">
        <v>7</v>
      </c>
      <c r="B149" s="293">
        <v>0</v>
      </c>
      <c r="C149" s="293">
        <v>4.9477639999999996E-2</v>
      </c>
      <c r="D149" s="293">
        <v>0</v>
      </c>
      <c r="E149" s="139"/>
      <c r="F149" s="110" t="s">
        <v>233</v>
      </c>
      <c r="G149" s="293">
        <v>4.6E-5</v>
      </c>
      <c r="H149" s="293">
        <v>5.6214000000000004E-4</v>
      </c>
      <c r="I149" s="293">
        <v>5.2255000000000003E-2</v>
      </c>
      <c r="J149" s="21"/>
      <c r="K149" s="110" t="s">
        <v>7</v>
      </c>
      <c r="L149" s="293">
        <v>0</v>
      </c>
      <c r="M149" s="293">
        <v>0</v>
      </c>
      <c r="N149" s="293">
        <v>0</v>
      </c>
    </row>
    <row r="150" spans="1:14" x14ac:dyDescent="0.25">
      <c r="A150" s="110" t="s">
        <v>8</v>
      </c>
      <c r="B150" s="293">
        <v>0</v>
      </c>
      <c r="C150" s="293">
        <v>0</v>
      </c>
      <c r="D150" s="293">
        <v>0</v>
      </c>
      <c r="E150" s="139"/>
      <c r="F150" s="110" t="s">
        <v>157</v>
      </c>
      <c r="G150" s="293">
        <v>65.941180889999998</v>
      </c>
      <c r="H150" s="293">
        <v>54.831441229999996</v>
      </c>
      <c r="I150" s="293">
        <v>5.0461499999999999E-2</v>
      </c>
      <c r="J150" s="21"/>
      <c r="K150" s="110" t="s">
        <v>8</v>
      </c>
      <c r="L150" s="293">
        <v>0</v>
      </c>
      <c r="M150" s="293">
        <v>0</v>
      </c>
      <c r="N150" s="293">
        <v>0</v>
      </c>
    </row>
    <row r="151" spans="1:14" x14ac:dyDescent="0.25">
      <c r="A151" s="110" t="s">
        <v>13</v>
      </c>
      <c r="B151" s="293">
        <v>0</v>
      </c>
      <c r="C151" s="293">
        <v>0</v>
      </c>
      <c r="D151" s="293">
        <v>0</v>
      </c>
      <c r="E151" s="139"/>
      <c r="F151" s="110" t="s">
        <v>230</v>
      </c>
      <c r="G151" s="293">
        <v>3.3023139999999999E-2</v>
      </c>
      <c r="H151" s="293">
        <v>2.2723340000000002E-2</v>
      </c>
      <c r="I151" s="293">
        <v>4.4532120000000001E-2</v>
      </c>
      <c r="J151" s="21"/>
      <c r="K151" s="110" t="s">
        <v>10</v>
      </c>
      <c r="L151" s="293">
        <v>0</v>
      </c>
      <c r="M151" s="293">
        <v>0</v>
      </c>
      <c r="N151" s="293">
        <v>0</v>
      </c>
    </row>
    <row r="152" spans="1:14" x14ac:dyDescent="0.25">
      <c r="A152" s="110" t="s">
        <v>15</v>
      </c>
      <c r="B152" s="293">
        <v>0</v>
      </c>
      <c r="C152" s="293">
        <v>0</v>
      </c>
      <c r="D152" s="293">
        <v>0</v>
      </c>
      <c r="E152" s="139"/>
      <c r="F152" s="110" t="s">
        <v>120</v>
      </c>
      <c r="G152" s="293">
        <v>0.91303959000000001</v>
      </c>
      <c r="H152" s="293">
        <v>1.2788219999999999E-2</v>
      </c>
      <c r="I152" s="293">
        <v>4.3853050000000005E-2</v>
      </c>
      <c r="J152" s="21"/>
      <c r="K152" s="110" t="s">
        <v>13</v>
      </c>
      <c r="L152" s="293">
        <v>0</v>
      </c>
      <c r="M152" s="293">
        <v>0</v>
      </c>
      <c r="N152" s="293">
        <v>0</v>
      </c>
    </row>
    <row r="153" spans="1:14" x14ac:dyDescent="0.25">
      <c r="A153" s="110" t="s">
        <v>16</v>
      </c>
      <c r="B153" s="293">
        <v>0</v>
      </c>
      <c r="C153" s="293">
        <v>0</v>
      </c>
      <c r="D153" s="293">
        <v>0</v>
      </c>
      <c r="E153" s="139"/>
      <c r="F153" s="110" t="s">
        <v>59</v>
      </c>
      <c r="G153" s="293">
        <v>4.32641E-2</v>
      </c>
      <c r="H153" s="293">
        <v>5.7340000000000004E-3</v>
      </c>
      <c r="I153" s="293">
        <v>4.3147999999999999E-2</v>
      </c>
      <c r="J153" s="21"/>
      <c r="K153" s="110" t="s">
        <v>14</v>
      </c>
      <c r="L153" s="293">
        <v>0</v>
      </c>
      <c r="M153" s="293">
        <v>0</v>
      </c>
      <c r="N153" s="293">
        <v>0</v>
      </c>
    </row>
    <row r="154" spans="1:14" x14ac:dyDescent="0.25">
      <c r="A154" s="110" t="s">
        <v>17</v>
      </c>
      <c r="B154" s="293">
        <v>0</v>
      </c>
      <c r="C154" s="293">
        <v>0</v>
      </c>
      <c r="D154" s="293">
        <v>0</v>
      </c>
      <c r="E154" s="139"/>
      <c r="F154" s="110" t="s">
        <v>173</v>
      </c>
      <c r="G154" s="293">
        <v>2.4606980000000001E-2</v>
      </c>
      <c r="H154" s="293">
        <v>3.458344E-2</v>
      </c>
      <c r="I154" s="293">
        <v>4.211633E-2</v>
      </c>
      <c r="J154" s="21"/>
      <c r="K154" s="110" t="s">
        <v>15</v>
      </c>
      <c r="L154" s="293">
        <v>0</v>
      </c>
      <c r="M154" s="293">
        <v>0</v>
      </c>
      <c r="N154" s="293">
        <v>0</v>
      </c>
    </row>
    <row r="155" spans="1:14" x14ac:dyDescent="0.25">
      <c r="A155" s="110" t="s">
        <v>18</v>
      </c>
      <c r="B155" s="293">
        <v>0</v>
      </c>
      <c r="C155" s="293">
        <v>0</v>
      </c>
      <c r="D155" s="293">
        <v>0</v>
      </c>
      <c r="E155" s="139"/>
      <c r="F155" s="110" t="s">
        <v>116</v>
      </c>
      <c r="G155" s="293">
        <v>0.87625149999999996</v>
      </c>
      <c r="H155" s="293">
        <v>0.11539513999999999</v>
      </c>
      <c r="I155" s="293">
        <v>3.8468750000000003E-2</v>
      </c>
      <c r="J155" s="21"/>
      <c r="K155" s="110" t="s">
        <v>16</v>
      </c>
      <c r="L155" s="293">
        <v>6.7999999999999999E-5</v>
      </c>
      <c r="M155" s="293">
        <v>0</v>
      </c>
      <c r="N155" s="293">
        <v>0</v>
      </c>
    </row>
    <row r="156" spans="1:14" x14ac:dyDescent="0.25">
      <c r="A156" s="110" t="s">
        <v>20</v>
      </c>
      <c r="B156" s="293">
        <v>0.31566496999999999</v>
      </c>
      <c r="C156" s="293">
        <v>2.9274709999999999E-2</v>
      </c>
      <c r="D156" s="293">
        <v>0</v>
      </c>
      <c r="E156" s="139"/>
      <c r="F156" s="110" t="s">
        <v>232</v>
      </c>
      <c r="G156" s="293">
        <v>1.0224780000000001E-2</v>
      </c>
      <c r="H156" s="293">
        <v>6.25517E-3</v>
      </c>
      <c r="I156" s="293">
        <v>3.7461000000000001E-2</v>
      </c>
      <c r="J156" s="21"/>
      <c r="K156" s="110" t="s">
        <v>17</v>
      </c>
      <c r="L156" s="293">
        <v>0</v>
      </c>
      <c r="M156" s="293">
        <v>0</v>
      </c>
      <c r="N156" s="293">
        <v>0</v>
      </c>
    </row>
    <row r="157" spans="1:14" x14ac:dyDescent="0.25">
      <c r="A157" s="110" t="s">
        <v>21</v>
      </c>
      <c r="B157" s="293">
        <v>0</v>
      </c>
      <c r="C157" s="293">
        <v>0</v>
      </c>
      <c r="D157" s="293">
        <v>0</v>
      </c>
      <c r="E157" s="139"/>
      <c r="F157" s="110" t="s">
        <v>159</v>
      </c>
      <c r="G157" s="293">
        <v>8.413857000000001E-2</v>
      </c>
      <c r="H157" s="293">
        <v>3.6158760000000005E-2</v>
      </c>
      <c r="I157" s="293">
        <v>3.480867E-2</v>
      </c>
      <c r="J157" s="21"/>
      <c r="K157" s="110" t="s">
        <v>18</v>
      </c>
      <c r="L157" s="293">
        <v>0</v>
      </c>
      <c r="M157" s="293">
        <v>0</v>
      </c>
      <c r="N157" s="293">
        <v>0</v>
      </c>
    </row>
    <row r="158" spans="1:14" x14ac:dyDescent="0.25">
      <c r="A158" s="110" t="s">
        <v>23</v>
      </c>
      <c r="B158" s="293">
        <v>5.7032000000000003E-4</v>
      </c>
      <c r="C158" s="293">
        <v>71.366299999999995</v>
      </c>
      <c r="D158" s="293">
        <v>0</v>
      </c>
      <c r="E158" s="139"/>
      <c r="F158" s="110" t="s">
        <v>139</v>
      </c>
      <c r="G158" s="293">
        <v>1.24911E-2</v>
      </c>
      <c r="H158" s="293">
        <v>1.4E-3</v>
      </c>
      <c r="I158" s="293">
        <v>3.4167999999999997E-2</v>
      </c>
      <c r="J158" s="21"/>
      <c r="K158" s="110" t="s">
        <v>19</v>
      </c>
      <c r="L158" s="293">
        <v>0</v>
      </c>
      <c r="M158" s="293">
        <v>0</v>
      </c>
      <c r="N158" s="293">
        <v>0</v>
      </c>
    </row>
    <row r="159" spans="1:14" x14ac:dyDescent="0.25">
      <c r="A159" s="110" t="s">
        <v>24</v>
      </c>
      <c r="B159" s="293">
        <v>7.2207799999999996E-3</v>
      </c>
      <c r="C159" s="293">
        <v>0</v>
      </c>
      <c r="D159" s="293">
        <v>0</v>
      </c>
      <c r="E159" s="139"/>
      <c r="F159" s="110" t="s">
        <v>234</v>
      </c>
      <c r="G159" s="293">
        <v>3.0409400000000002E-3</v>
      </c>
      <c r="H159" s="293">
        <v>0</v>
      </c>
      <c r="I159" s="293">
        <v>3.3570999999999997E-2</v>
      </c>
      <c r="J159" s="21"/>
      <c r="K159" s="110" t="s">
        <v>21</v>
      </c>
      <c r="L159" s="293">
        <v>0</v>
      </c>
      <c r="M159" s="293">
        <v>1.9999999999999999E-6</v>
      </c>
      <c r="N159" s="293">
        <v>0</v>
      </c>
    </row>
    <row r="160" spans="1:14" x14ac:dyDescent="0.25">
      <c r="A160" s="110" t="s">
        <v>25</v>
      </c>
      <c r="B160" s="293">
        <v>0</v>
      </c>
      <c r="C160" s="293">
        <v>0</v>
      </c>
      <c r="D160" s="293">
        <v>0</v>
      </c>
      <c r="E160" s="139"/>
      <c r="F160" s="110" t="s">
        <v>227</v>
      </c>
      <c r="G160" s="293">
        <v>5.5551379999999997E-2</v>
      </c>
      <c r="H160" s="293">
        <v>3.4151279999999999E-2</v>
      </c>
      <c r="I160" s="293">
        <v>3.3033390000000003E-2</v>
      </c>
      <c r="J160" s="21"/>
      <c r="K160" s="110" t="s">
        <v>29</v>
      </c>
      <c r="L160" s="293">
        <v>0</v>
      </c>
      <c r="M160" s="293">
        <v>0</v>
      </c>
      <c r="N160" s="293">
        <v>0</v>
      </c>
    </row>
    <row r="161" spans="1:20" x14ac:dyDescent="0.25">
      <c r="A161" s="110" t="s">
        <v>28</v>
      </c>
      <c r="B161" s="293">
        <v>0</v>
      </c>
      <c r="C161" s="293">
        <v>3.14322E-3</v>
      </c>
      <c r="D161" s="293">
        <v>0</v>
      </c>
      <c r="E161" s="139"/>
      <c r="F161" s="110" t="s">
        <v>25</v>
      </c>
      <c r="G161" s="293">
        <v>0.23348745000000001</v>
      </c>
      <c r="H161" s="293">
        <v>3.3952719999999999E-2</v>
      </c>
      <c r="I161" s="293">
        <v>3.1172849999999998E-2</v>
      </c>
      <c r="J161" s="21"/>
      <c r="K161" s="110" t="s">
        <v>38</v>
      </c>
      <c r="L161" s="293">
        <v>0</v>
      </c>
      <c r="M161" s="293">
        <v>0</v>
      </c>
      <c r="N161" s="293">
        <v>0</v>
      </c>
    </row>
    <row r="162" spans="1:20" x14ac:dyDescent="0.25">
      <c r="A162" s="110" t="s">
        <v>29</v>
      </c>
      <c r="B162" s="293">
        <v>0</v>
      </c>
      <c r="C162" s="293">
        <v>0</v>
      </c>
      <c r="D162" s="293">
        <v>0</v>
      </c>
      <c r="E162" s="139"/>
      <c r="F162" s="110" t="s">
        <v>237</v>
      </c>
      <c r="G162" s="293">
        <v>3.6175230000000003E-2</v>
      </c>
      <c r="H162" s="293">
        <v>0.26026325</v>
      </c>
      <c r="I162" s="293">
        <v>2.9957490000000003E-2</v>
      </c>
      <c r="J162" s="21"/>
      <c r="K162" s="110" t="s">
        <v>39</v>
      </c>
      <c r="L162" s="293">
        <v>0</v>
      </c>
      <c r="M162" s="293">
        <v>0</v>
      </c>
      <c r="N162" s="293">
        <v>0</v>
      </c>
    </row>
    <row r="163" spans="1:20" x14ac:dyDescent="0.25">
      <c r="A163" s="110" t="s">
        <v>31</v>
      </c>
      <c r="B163" s="293">
        <v>0</v>
      </c>
      <c r="C163" s="293">
        <v>0</v>
      </c>
      <c r="D163" s="293">
        <v>0</v>
      </c>
      <c r="E163" s="139"/>
      <c r="F163" s="110" t="s">
        <v>154</v>
      </c>
      <c r="G163" s="293">
        <v>4.5007500000000004E-3</v>
      </c>
      <c r="H163" s="293">
        <v>21.558476930000001</v>
      </c>
      <c r="I163" s="293">
        <v>2.888802E-2</v>
      </c>
      <c r="J163" s="21"/>
      <c r="K163" s="110" t="s">
        <v>41</v>
      </c>
      <c r="L163" s="293">
        <v>0</v>
      </c>
      <c r="M163" s="293">
        <v>2.0081699999999998</v>
      </c>
      <c r="N163" s="293">
        <v>0</v>
      </c>
    </row>
    <row r="164" spans="1:20" x14ac:dyDescent="0.25">
      <c r="A164" s="110" t="s">
        <v>32</v>
      </c>
      <c r="B164" s="293">
        <v>0</v>
      </c>
      <c r="C164" s="293">
        <v>0</v>
      </c>
      <c r="D164" s="293">
        <v>0</v>
      </c>
      <c r="E164" s="139"/>
      <c r="F164" s="110" t="s">
        <v>22</v>
      </c>
      <c r="G164" s="293">
        <v>2.9352200000000002E-2</v>
      </c>
      <c r="H164" s="293">
        <v>1.540769E-2</v>
      </c>
      <c r="I164" s="293">
        <v>2.6998560000000001E-2</v>
      </c>
      <c r="J164" s="21"/>
      <c r="K164" s="110" t="s">
        <v>44</v>
      </c>
      <c r="L164" s="293">
        <v>0</v>
      </c>
      <c r="M164" s="293">
        <v>0</v>
      </c>
      <c r="N164" s="293">
        <v>0</v>
      </c>
    </row>
    <row r="165" spans="1:20" x14ac:dyDescent="0.25">
      <c r="A165" s="110" t="s">
        <v>34</v>
      </c>
      <c r="B165" s="293">
        <v>0</v>
      </c>
      <c r="C165" s="293">
        <v>0</v>
      </c>
      <c r="D165" s="293">
        <v>0</v>
      </c>
      <c r="E165" s="139"/>
      <c r="F165" s="110" t="s">
        <v>153</v>
      </c>
      <c r="G165" s="293">
        <v>0</v>
      </c>
      <c r="H165" s="293">
        <v>6.5640000000000002E-4</v>
      </c>
      <c r="I165" s="293">
        <v>2.6467999999999998E-2</v>
      </c>
      <c r="J165" s="21"/>
      <c r="K165" s="110" t="s">
        <v>45</v>
      </c>
      <c r="L165" s="293">
        <v>0</v>
      </c>
      <c r="M165" s="293">
        <v>0</v>
      </c>
      <c r="N165" s="293">
        <v>0</v>
      </c>
    </row>
    <row r="166" spans="1:20" x14ac:dyDescent="0.25">
      <c r="A166" s="110" t="s">
        <v>38</v>
      </c>
      <c r="B166" s="293">
        <v>0</v>
      </c>
      <c r="C166" s="293">
        <v>0</v>
      </c>
      <c r="D166" s="293">
        <v>0</v>
      </c>
      <c r="E166" s="139"/>
      <c r="F166" s="110" t="s">
        <v>91</v>
      </c>
      <c r="G166" s="293">
        <v>2.9955900000000002E-3</v>
      </c>
      <c r="H166" s="293">
        <v>1.0436249999999999E-2</v>
      </c>
      <c r="I166" s="293">
        <v>2.4965000000000001E-2</v>
      </c>
      <c r="J166" s="21"/>
      <c r="K166" s="110" t="s">
        <v>46</v>
      </c>
      <c r="L166" s="293">
        <v>0</v>
      </c>
      <c r="M166" s="293">
        <v>0</v>
      </c>
      <c r="N166" s="293">
        <v>0</v>
      </c>
    </row>
    <row r="167" spans="1:20" x14ac:dyDescent="0.25">
      <c r="A167" s="110" t="s">
        <v>40</v>
      </c>
      <c r="B167" s="293">
        <v>0</v>
      </c>
      <c r="C167" s="293">
        <v>0</v>
      </c>
      <c r="D167" s="293">
        <v>0</v>
      </c>
      <c r="E167" s="139"/>
      <c r="F167" s="110" t="s">
        <v>28</v>
      </c>
      <c r="G167" s="293">
        <v>2.1696300000000001E-3</v>
      </c>
      <c r="H167" s="293">
        <v>5.5664899999999995E-3</v>
      </c>
      <c r="I167" s="293">
        <v>2.3709529999999999E-2</v>
      </c>
      <c r="J167" s="21"/>
      <c r="K167" s="110" t="s">
        <v>49</v>
      </c>
      <c r="L167" s="293">
        <v>0</v>
      </c>
      <c r="M167" s="293">
        <v>0</v>
      </c>
      <c r="N167" s="293">
        <v>0</v>
      </c>
    </row>
    <row r="168" spans="1:20" x14ac:dyDescent="0.25">
      <c r="A168" s="110" t="s">
        <v>41</v>
      </c>
      <c r="B168" s="293">
        <v>0</v>
      </c>
      <c r="C168" s="293">
        <v>0</v>
      </c>
      <c r="D168" s="293">
        <v>0</v>
      </c>
      <c r="E168" s="139"/>
      <c r="F168" s="110" t="s">
        <v>50</v>
      </c>
      <c r="G168" s="293">
        <v>0.81191521</v>
      </c>
      <c r="H168" s="293">
        <v>7.2481099999999994E-3</v>
      </c>
      <c r="I168" s="293">
        <v>2.3524799999999998E-2</v>
      </c>
      <c r="J168" s="21"/>
      <c r="K168" s="110" t="s">
        <v>50</v>
      </c>
      <c r="L168" s="293">
        <v>0</v>
      </c>
      <c r="M168" s="293">
        <v>0</v>
      </c>
      <c r="N168" s="293">
        <v>0</v>
      </c>
    </row>
    <row r="169" spans="1:20" x14ac:dyDescent="0.25">
      <c r="A169" s="110" t="s">
        <v>42</v>
      </c>
      <c r="B169" s="293">
        <v>0</v>
      </c>
      <c r="C169" s="293">
        <v>0</v>
      </c>
      <c r="D169" s="293">
        <v>0</v>
      </c>
      <c r="E169" s="139"/>
      <c r="F169" s="110" t="s">
        <v>140</v>
      </c>
      <c r="G169" s="293">
        <v>4.5725000000000002E-3</v>
      </c>
      <c r="H169" s="293">
        <v>1.6118209999999997E-2</v>
      </c>
      <c r="I169" s="293">
        <v>2.277848E-2</v>
      </c>
      <c r="J169" s="21"/>
      <c r="K169" s="110" t="s">
        <v>52</v>
      </c>
      <c r="L169" s="293">
        <v>0</v>
      </c>
      <c r="M169" s="293">
        <v>0</v>
      </c>
      <c r="N169" s="293">
        <v>0</v>
      </c>
    </row>
    <row r="170" spans="1:20" x14ac:dyDescent="0.25">
      <c r="A170" s="110" t="s">
        <v>43</v>
      </c>
      <c r="B170" s="293">
        <v>0</v>
      </c>
      <c r="C170" s="293">
        <v>0</v>
      </c>
      <c r="D170" s="293">
        <v>0</v>
      </c>
      <c r="E170" s="139"/>
      <c r="F170" s="110" t="s">
        <v>243</v>
      </c>
      <c r="G170" s="293">
        <v>0.10280792999999999</v>
      </c>
      <c r="H170" s="293">
        <v>0</v>
      </c>
      <c r="I170" s="293">
        <v>2.2138000000000001E-2</v>
      </c>
      <c r="J170" s="21"/>
      <c r="K170" s="110" t="s">
        <v>53</v>
      </c>
      <c r="L170" s="293">
        <v>0</v>
      </c>
      <c r="M170" s="293">
        <v>0</v>
      </c>
      <c r="N170" s="293">
        <v>0</v>
      </c>
    </row>
    <row r="171" spans="1:20" x14ac:dyDescent="0.25">
      <c r="A171" s="110" t="s">
        <v>44</v>
      </c>
      <c r="B171" s="293">
        <v>0</v>
      </c>
      <c r="C171" s="293">
        <v>5.5301400000000002E-3</v>
      </c>
      <c r="D171" s="293">
        <v>0</v>
      </c>
      <c r="E171" s="139"/>
      <c r="F171" s="110" t="s">
        <v>255</v>
      </c>
      <c r="G171" s="293">
        <v>2.65285E-2</v>
      </c>
      <c r="H171" s="293">
        <v>4.5748769999999994E-2</v>
      </c>
      <c r="I171" s="293">
        <v>2.0652240000000002E-2</v>
      </c>
      <c r="J171" s="21"/>
      <c r="K171" s="110" t="s">
        <v>54</v>
      </c>
      <c r="L171" s="293">
        <v>0</v>
      </c>
      <c r="M171" s="293">
        <v>0</v>
      </c>
      <c r="N171" s="293">
        <v>0</v>
      </c>
    </row>
    <row r="172" spans="1:20" x14ac:dyDescent="0.25">
      <c r="A172" s="110" t="s">
        <v>46</v>
      </c>
      <c r="B172" s="293">
        <v>0</v>
      </c>
      <c r="C172" s="293">
        <v>0</v>
      </c>
      <c r="D172" s="293">
        <v>0</v>
      </c>
      <c r="E172" s="139"/>
      <c r="F172" s="110" t="s">
        <v>207</v>
      </c>
      <c r="G172" s="293">
        <v>5.2854999999999999E-2</v>
      </c>
      <c r="H172" s="293">
        <v>4.2560510000000003E-2</v>
      </c>
      <c r="I172" s="293">
        <v>2.0066000000000001E-2</v>
      </c>
      <c r="J172" s="21"/>
      <c r="K172" s="110" t="s">
        <v>55</v>
      </c>
      <c r="L172" s="293">
        <v>0</v>
      </c>
      <c r="M172" s="293">
        <v>0</v>
      </c>
      <c r="N172" s="293">
        <v>0</v>
      </c>
    </row>
    <row r="173" spans="1:20" x14ac:dyDescent="0.25">
      <c r="A173" s="110" t="s">
        <v>48</v>
      </c>
      <c r="B173" s="293">
        <v>1.4999999999999999E-4</v>
      </c>
      <c r="C173" s="293">
        <v>0</v>
      </c>
      <c r="D173" s="293">
        <v>0</v>
      </c>
      <c r="E173" s="139"/>
      <c r="F173" s="110" t="s">
        <v>246</v>
      </c>
      <c r="G173" s="293">
        <v>6.2748449999999997E-2</v>
      </c>
      <c r="H173" s="293">
        <v>5.9888800000000002E-3</v>
      </c>
      <c r="I173" s="293">
        <v>1.9838959999999999E-2</v>
      </c>
      <c r="J173" s="21"/>
      <c r="K173" s="110" t="s">
        <v>57</v>
      </c>
      <c r="L173" s="293">
        <v>0</v>
      </c>
      <c r="M173" s="293">
        <v>0</v>
      </c>
      <c r="N173" s="293">
        <v>0</v>
      </c>
    </row>
    <row r="174" spans="1:20" x14ac:dyDescent="0.25">
      <c r="A174" s="110" t="s">
        <v>49</v>
      </c>
      <c r="B174" s="293">
        <v>1.31978916</v>
      </c>
      <c r="C174" s="293">
        <v>0</v>
      </c>
      <c r="D174" s="293">
        <v>0</v>
      </c>
      <c r="E174" s="139"/>
      <c r="F174" s="110" t="s">
        <v>252</v>
      </c>
      <c r="G174" s="293">
        <v>0.32998340999999998</v>
      </c>
      <c r="H174" s="293">
        <v>0.26319256000000002</v>
      </c>
      <c r="I174" s="293">
        <v>1.8142490000000001E-2</v>
      </c>
      <c r="J174" s="21"/>
      <c r="K174" s="110" t="s">
        <v>58</v>
      </c>
      <c r="L174" s="293">
        <v>0</v>
      </c>
      <c r="M174" s="293">
        <v>1E-4</v>
      </c>
      <c r="N174" s="293">
        <v>0</v>
      </c>
    </row>
    <row r="175" spans="1:20" x14ac:dyDescent="0.25">
      <c r="A175" s="110" t="s">
        <v>51</v>
      </c>
      <c r="B175" s="293">
        <v>4.9764000000000003E-2</v>
      </c>
      <c r="C175" s="293">
        <v>0</v>
      </c>
      <c r="D175" s="293">
        <v>0</v>
      </c>
      <c r="E175" s="139"/>
      <c r="F175" s="110" t="s">
        <v>165</v>
      </c>
      <c r="G175" s="293">
        <v>5.1833650000000002E-2</v>
      </c>
      <c r="H175" s="293">
        <v>1.07E-3</v>
      </c>
      <c r="I175" s="293">
        <v>1.6980700000000001E-2</v>
      </c>
      <c r="J175" s="21"/>
      <c r="K175" s="110" t="s">
        <v>60</v>
      </c>
      <c r="L175" s="293">
        <v>0</v>
      </c>
      <c r="M175" s="293">
        <v>0</v>
      </c>
      <c r="N175" s="293">
        <v>0</v>
      </c>
    </row>
    <row r="176" spans="1:20" x14ac:dyDescent="0.25">
      <c r="A176" s="110" t="s">
        <v>52</v>
      </c>
      <c r="B176" s="293">
        <v>0</v>
      </c>
      <c r="C176" s="293">
        <v>0</v>
      </c>
      <c r="D176" s="293">
        <v>0</v>
      </c>
      <c r="E176" s="141"/>
      <c r="F176" s="110" t="s">
        <v>40</v>
      </c>
      <c r="G176" s="293">
        <v>6.1414999999999997E-2</v>
      </c>
      <c r="H176" s="293">
        <v>7.6365500000000003E-2</v>
      </c>
      <c r="I176" s="293">
        <v>1.6419E-2</v>
      </c>
      <c r="J176" s="21"/>
      <c r="K176" s="110" t="s">
        <v>62</v>
      </c>
      <c r="L176" s="293">
        <v>0</v>
      </c>
      <c r="M176" s="293">
        <v>1.0000000000000001E-5</v>
      </c>
      <c r="N176" s="293">
        <v>0</v>
      </c>
      <c r="T176" s="38"/>
    </row>
    <row r="177" spans="1:20" x14ac:dyDescent="0.25">
      <c r="A177" s="110" t="s">
        <v>53</v>
      </c>
      <c r="B177" s="293">
        <v>0</v>
      </c>
      <c r="C177" s="293">
        <v>0</v>
      </c>
      <c r="D177" s="293">
        <v>0</v>
      </c>
      <c r="E177" s="141"/>
      <c r="F177" s="110" t="s">
        <v>16</v>
      </c>
      <c r="G177" s="293">
        <v>7.8999999999999996E-5</v>
      </c>
      <c r="H177" s="293">
        <v>1.84432E-2</v>
      </c>
      <c r="I177" s="293">
        <v>1.5550399999999999E-2</v>
      </c>
      <c r="J177" s="21"/>
      <c r="K177" s="110" t="s">
        <v>63</v>
      </c>
      <c r="L177" s="293">
        <v>2.05404E-3</v>
      </c>
      <c r="M177" s="293">
        <v>2.5055700000000004E-3</v>
      </c>
      <c r="N177" s="293">
        <v>0</v>
      </c>
      <c r="T177" s="38"/>
    </row>
    <row r="178" spans="1:20" x14ac:dyDescent="0.25">
      <c r="A178" s="110" t="s">
        <v>54</v>
      </c>
      <c r="B178" s="293">
        <v>0</v>
      </c>
      <c r="C178" s="293">
        <v>0</v>
      </c>
      <c r="D178" s="293">
        <v>0</v>
      </c>
      <c r="E178" s="141"/>
      <c r="F178" s="110" t="s">
        <v>144</v>
      </c>
      <c r="G178" s="293">
        <v>4.8620969999999999E-2</v>
      </c>
      <c r="H178" s="293">
        <v>3.61474E-3</v>
      </c>
      <c r="I178" s="293">
        <v>1.4912620000000001E-2</v>
      </c>
      <c r="J178" s="21"/>
      <c r="K178" s="110" t="s">
        <v>65</v>
      </c>
      <c r="L178" s="293">
        <v>0</v>
      </c>
      <c r="M178" s="293">
        <v>0</v>
      </c>
      <c r="N178" s="293">
        <v>0</v>
      </c>
      <c r="T178" s="38"/>
    </row>
    <row r="179" spans="1:20" x14ac:dyDescent="0.25">
      <c r="A179" s="110" t="s">
        <v>55</v>
      </c>
      <c r="B179" s="293">
        <v>0</v>
      </c>
      <c r="C179" s="293">
        <v>0</v>
      </c>
      <c r="D179" s="293">
        <v>0</v>
      </c>
      <c r="E179" s="141"/>
      <c r="F179" s="110" t="s">
        <v>213</v>
      </c>
      <c r="G179" s="293">
        <v>0</v>
      </c>
      <c r="H179" s="293">
        <v>3.8071430000000003E-2</v>
      </c>
      <c r="I179" s="293">
        <v>1.4670000000000001E-2</v>
      </c>
      <c r="J179" s="21"/>
      <c r="K179" s="110" t="s">
        <v>66</v>
      </c>
      <c r="L179" s="293">
        <v>0</v>
      </c>
      <c r="M179" s="293">
        <v>0</v>
      </c>
      <c r="N179" s="293">
        <v>0</v>
      </c>
    </row>
    <row r="180" spans="1:20" x14ac:dyDescent="0.25">
      <c r="A180" s="110" t="s">
        <v>56</v>
      </c>
      <c r="B180" s="293">
        <v>0</v>
      </c>
      <c r="C180" s="293">
        <v>0</v>
      </c>
      <c r="D180" s="293">
        <v>0</v>
      </c>
      <c r="E180" s="141"/>
      <c r="F180" s="110" t="s">
        <v>228</v>
      </c>
      <c r="G180" s="293">
        <v>0.11302173</v>
      </c>
      <c r="H180" s="293">
        <v>7.5254399999999996E-3</v>
      </c>
      <c r="I180" s="293">
        <v>1.388203E-2</v>
      </c>
      <c r="J180" s="21"/>
      <c r="K180" s="110" t="s">
        <v>68</v>
      </c>
      <c r="L180" s="293">
        <v>0</v>
      </c>
      <c r="M180" s="293">
        <v>0</v>
      </c>
      <c r="N180" s="293">
        <v>0</v>
      </c>
    </row>
    <row r="181" spans="1:20" x14ac:dyDescent="0.25">
      <c r="A181" s="110" t="s">
        <v>57</v>
      </c>
      <c r="B181" s="293">
        <v>0</v>
      </c>
      <c r="C181" s="293">
        <v>0</v>
      </c>
      <c r="D181" s="293">
        <v>0</v>
      </c>
      <c r="E181" s="141"/>
      <c r="F181" s="110" t="s">
        <v>179</v>
      </c>
      <c r="G181" s="293">
        <v>3.3575000000000001E-2</v>
      </c>
      <c r="H181" s="293">
        <v>0</v>
      </c>
      <c r="I181" s="293">
        <v>1.3350000000000001E-2</v>
      </c>
      <c r="J181" s="21"/>
      <c r="K181" s="110" t="s">
        <v>69</v>
      </c>
      <c r="L181" s="293">
        <v>0</v>
      </c>
      <c r="M181" s="293">
        <v>0</v>
      </c>
      <c r="N181" s="293">
        <v>0</v>
      </c>
    </row>
    <row r="182" spans="1:20" x14ac:dyDescent="0.25">
      <c r="A182" s="110" t="s">
        <v>58</v>
      </c>
      <c r="B182" s="293">
        <v>0</v>
      </c>
      <c r="C182" s="293">
        <v>0</v>
      </c>
      <c r="D182" s="293">
        <v>0</v>
      </c>
      <c r="E182" s="141"/>
      <c r="F182" s="110" t="s">
        <v>79</v>
      </c>
      <c r="G182" s="293">
        <v>0</v>
      </c>
      <c r="H182" s="293">
        <v>0</v>
      </c>
      <c r="I182" s="293">
        <v>1.2278639999999999E-2</v>
      </c>
      <c r="J182" s="21"/>
      <c r="K182" s="110" t="s">
        <v>70</v>
      </c>
      <c r="L182" s="293">
        <v>0</v>
      </c>
      <c r="M182" s="293">
        <v>0</v>
      </c>
      <c r="N182" s="293">
        <v>0</v>
      </c>
      <c r="T182" s="38"/>
    </row>
    <row r="183" spans="1:20" x14ac:dyDescent="0.25">
      <c r="A183" s="110" t="s">
        <v>60</v>
      </c>
      <c r="B183" s="293">
        <v>0.63239999999999996</v>
      </c>
      <c r="C183" s="293">
        <v>2.1891446000000001</v>
      </c>
      <c r="D183" s="293">
        <v>0</v>
      </c>
      <c r="E183" s="141"/>
      <c r="F183" s="110" t="s">
        <v>185</v>
      </c>
      <c r="G183" s="293">
        <v>0.33614467999999997</v>
      </c>
      <c r="H183" s="293">
        <v>0.74094164000000007</v>
      </c>
      <c r="I183" s="293">
        <v>1.105216E-2</v>
      </c>
      <c r="J183" s="21"/>
      <c r="K183" s="110" t="s">
        <v>72</v>
      </c>
      <c r="L183" s="293">
        <v>0</v>
      </c>
      <c r="M183" s="293">
        <v>0</v>
      </c>
      <c r="N183" s="293">
        <v>0</v>
      </c>
      <c r="T183" s="38"/>
    </row>
    <row r="184" spans="1:20" x14ac:dyDescent="0.25">
      <c r="A184" s="110" t="s">
        <v>62</v>
      </c>
      <c r="B184" s="293">
        <v>0</v>
      </c>
      <c r="C184" s="293">
        <v>0</v>
      </c>
      <c r="D184" s="293">
        <v>0</v>
      </c>
      <c r="E184" s="141"/>
      <c r="F184" s="110" t="s">
        <v>98</v>
      </c>
      <c r="G184" s="293">
        <v>17.36969143</v>
      </c>
      <c r="H184" s="293">
        <v>2.3913E-2</v>
      </c>
      <c r="I184" s="293">
        <v>8.5730400000000005E-3</v>
      </c>
      <c r="J184" s="21"/>
      <c r="K184" s="110" t="s">
        <v>76</v>
      </c>
      <c r="L184" s="293">
        <v>1E-4</v>
      </c>
      <c r="M184" s="293">
        <v>0</v>
      </c>
      <c r="N184" s="293">
        <v>0</v>
      </c>
      <c r="T184" s="38"/>
    </row>
    <row r="185" spans="1:20" x14ac:dyDescent="0.25">
      <c r="A185" s="110" t="s">
        <v>63</v>
      </c>
      <c r="B185" s="293">
        <v>0</v>
      </c>
      <c r="C185" s="293">
        <v>0</v>
      </c>
      <c r="D185" s="293">
        <v>0</v>
      </c>
      <c r="E185" s="141"/>
      <c r="F185" s="110" t="s">
        <v>156</v>
      </c>
      <c r="G185" s="293">
        <v>4.3207000000000002E-3</v>
      </c>
      <c r="H185" s="293">
        <v>0</v>
      </c>
      <c r="I185" s="293">
        <v>8.1278500000000007E-3</v>
      </c>
      <c r="J185" s="21"/>
      <c r="K185" s="110" t="s">
        <v>77</v>
      </c>
      <c r="L185" s="293">
        <v>0</v>
      </c>
      <c r="M185" s="293">
        <v>0</v>
      </c>
      <c r="N185" s="293">
        <v>0</v>
      </c>
    </row>
    <row r="186" spans="1:20" x14ac:dyDescent="0.25">
      <c r="A186" s="110" t="s">
        <v>65</v>
      </c>
      <c r="B186" s="293">
        <v>0</v>
      </c>
      <c r="C186" s="293">
        <v>0</v>
      </c>
      <c r="D186" s="293">
        <v>0</v>
      </c>
      <c r="E186" s="141"/>
      <c r="F186" s="110" t="s">
        <v>247</v>
      </c>
      <c r="G186" s="293">
        <v>1.4397790000000001E-2</v>
      </c>
      <c r="H186" s="293">
        <v>7.8689899999999993E-3</v>
      </c>
      <c r="I186" s="293">
        <v>6.2138999999999996E-3</v>
      </c>
      <c r="J186" s="21"/>
      <c r="K186" s="110" t="s">
        <v>78</v>
      </c>
      <c r="L186" s="293">
        <v>0</v>
      </c>
      <c r="M186" s="293">
        <v>0</v>
      </c>
      <c r="N186" s="293">
        <v>0</v>
      </c>
    </row>
    <row r="187" spans="1:20" x14ac:dyDescent="0.25">
      <c r="A187" s="110" t="s">
        <v>68</v>
      </c>
      <c r="B187" s="293">
        <v>0</v>
      </c>
      <c r="C187" s="293">
        <v>172.18868147999999</v>
      </c>
      <c r="D187" s="293">
        <v>0</v>
      </c>
      <c r="E187" s="141"/>
      <c r="F187" s="110" t="s">
        <v>225</v>
      </c>
      <c r="G187" s="293">
        <v>0</v>
      </c>
      <c r="H187" s="293">
        <v>3.7962489999999995E-2</v>
      </c>
      <c r="I187" s="293">
        <v>6.0000000000000001E-3</v>
      </c>
      <c r="J187" s="21"/>
      <c r="K187" s="110" t="s">
        <v>79</v>
      </c>
      <c r="L187" s="293">
        <v>5.5338000000000002E-3</v>
      </c>
      <c r="M187" s="293">
        <v>0</v>
      </c>
      <c r="N187" s="293">
        <v>0</v>
      </c>
    </row>
    <row r="188" spans="1:20" x14ac:dyDescent="0.25">
      <c r="A188" s="110" t="s">
        <v>69</v>
      </c>
      <c r="B188" s="293">
        <v>0</v>
      </c>
      <c r="C188" s="293">
        <v>0</v>
      </c>
      <c r="D188" s="293">
        <v>0</v>
      </c>
      <c r="E188" s="141"/>
      <c r="F188" s="110" t="s">
        <v>254</v>
      </c>
      <c r="G188" s="293">
        <v>4.0291700000000003E-3</v>
      </c>
      <c r="H188" s="293">
        <v>3.3595800000000002E-2</v>
      </c>
      <c r="I188" s="293">
        <v>5.4838100000000004E-3</v>
      </c>
      <c r="J188" s="21"/>
      <c r="K188" s="110" t="s">
        <v>82</v>
      </c>
      <c r="L188" s="293">
        <v>0</v>
      </c>
      <c r="M188" s="293">
        <v>0</v>
      </c>
      <c r="N188" s="293">
        <v>0</v>
      </c>
    </row>
    <row r="189" spans="1:20" x14ac:dyDescent="0.25">
      <c r="A189" s="110" t="s">
        <v>70</v>
      </c>
      <c r="B189" s="293">
        <v>1024.4377522100001</v>
      </c>
      <c r="C189" s="293">
        <v>3787.5106853899997</v>
      </c>
      <c r="D189" s="293">
        <v>0</v>
      </c>
      <c r="E189" s="141"/>
      <c r="F189" s="110" t="s">
        <v>110</v>
      </c>
      <c r="G189" s="293">
        <v>1.490359E-2</v>
      </c>
      <c r="H189" s="293">
        <v>3.2203100000000001E-3</v>
      </c>
      <c r="I189" s="293">
        <v>4.5634999999999998E-3</v>
      </c>
      <c r="J189" s="21"/>
      <c r="K189" s="110" t="s">
        <v>83</v>
      </c>
      <c r="L189" s="293">
        <v>0</v>
      </c>
      <c r="M189" s="293">
        <v>0</v>
      </c>
      <c r="N189" s="293">
        <v>0</v>
      </c>
    </row>
    <row r="190" spans="1:20" x14ac:dyDescent="0.25">
      <c r="A190" s="110" t="s">
        <v>73</v>
      </c>
      <c r="B190" s="293">
        <v>0</v>
      </c>
      <c r="C190" s="293">
        <v>0</v>
      </c>
      <c r="D190" s="293">
        <v>0</v>
      </c>
      <c r="E190" s="141"/>
      <c r="F190" s="110" t="s">
        <v>208</v>
      </c>
      <c r="G190" s="293">
        <v>2.2713830000000001E-2</v>
      </c>
      <c r="H190" s="293">
        <v>8.2613799999999987E-3</v>
      </c>
      <c r="I190" s="293">
        <v>3.6979999999999999E-3</v>
      </c>
      <c r="J190" s="21"/>
      <c r="K190" s="110" t="s">
        <v>84</v>
      </c>
      <c r="L190" s="293">
        <v>0</v>
      </c>
      <c r="M190" s="293">
        <v>0</v>
      </c>
      <c r="N190" s="293">
        <v>0</v>
      </c>
    </row>
    <row r="191" spans="1:20" x14ac:dyDescent="0.25">
      <c r="A191" s="110" t="s">
        <v>74</v>
      </c>
      <c r="B191" s="293">
        <v>0</v>
      </c>
      <c r="C191" s="293">
        <v>1.26206E-3</v>
      </c>
      <c r="D191" s="293">
        <v>0</v>
      </c>
      <c r="E191" s="141"/>
      <c r="F191" s="110" t="s">
        <v>124</v>
      </c>
      <c r="G191" s="293">
        <v>0</v>
      </c>
      <c r="H191" s="293">
        <v>0</v>
      </c>
      <c r="I191" s="293">
        <v>3.4889999999999999E-3</v>
      </c>
      <c r="J191" s="21"/>
      <c r="K191" s="110" t="s">
        <v>85</v>
      </c>
      <c r="L191" s="293">
        <v>0</v>
      </c>
      <c r="M191" s="293">
        <v>0</v>
      </c>
      <c r="N191" s="293">
        <v>0</v>
      </c>
    </row>
    <row r="192" spans="1:20" x14ac:dyDescent="0.25">
      <c r="A192" s="110" t="s">
        <v>76</v>
      </c>
      <c r="B192" s="293">
        <v>40.408884</v>
      </c>
      <c r="C192" s="293">
        <v>0</v>
      </c>
      <c r="D192" s="293">
        <v>0</v>
      </c>
      <c r="E192" s="141"/>
      <c r="F192" s="110" t="s">
        <v>31</v>
      </c>
      <c r="G192" s="293">
        <v>0.14669035999999999</v>
      </c>
      <c r="H192" s="293">
        <v>0</v>
      </c>
      <c r="I192" s="293">
        <v>3.3984000000000002E-3</v>
      </c>
      <c r="J192" s="21"/>
      <c r="K192" s="110" t="s">
        <v>86</v>
      </c>
      <c r="L192" s="293">
        <v>0</v>
      </c>
      <c r="M192" s="293">
        <v>0</v>
      </c>
      <c r="N192" s="293">
        <v>0</v>
      </c>
    </row>
    <row r="193" spans="1:14" x14ac:dyDescent="0.25">
      <c r="A193" s="110" t="s">
        <v>78</v>
      </c>
      <c r="B193" s="293">
        <v>0</v>
      </c>
      <c r="C193" s="293">
        <v>0</v>
      </c>
      <c r="D193" s="293">
        <v>0</v>
      </c>
      <c r="E193" s="141"/>
      <c r="F193" s="110" t="s">
        <v>253</v>
      </c>
      <c r="G193" s="293">
        <v>0</v>
      </c>
      <c r="H193" s="293">
        <v>4.4661910000000006E-2</v>
      </c>
      <c r="I193" s="293">
        <v>3.3E-3</v>
      </c>
      <c r="J193" s="21"/>
      <c r="K193" s="110" t="s">
        <v>87</v>
      </c>
      <c r="L193" s="293">
        <v>0</v>
      </c>
      <c r="M193" s="293">
        <v>0</v>
      </c>
      <c r="N193" s="293">
        <v>0</v>
      </c>
    </row>
    <row r="194" spans="1:14" x14ac:dyDescent="0.25">
      <c r="A194" s="110" t="s">
        <v>83</v>
      </c>
      <c r="B194" s="293">
        <v>0</v>
      </c>
      <c r="C194" s="293">
        <v>0</v>
      </c>
      <c r="D194" s="293">
        <v>0</v>
      </c>
      <c r="E194" s="141"/>
      <c r="F194" s="110" t="s">
        <v>188</v>
      </c>
      <c r="G194" s="293">
        <v>3.4720000000000001E-2</v>
      </c>
      <c r="H194" s="293">
        <v>4.7287949999999995E-2</v>
      </c>
      <c r="I194" s="293">
        <v>3.1865000000000001E-3</v>
      </c>
      <c r="J194" s="21"/>
      <c r="K194" s="110" t="s">
        <v>88</v>
      </c>
      <c r="L194" s="293">
        <v>0</v>
      </c>
      <c r="M194" s="293">
        <v>0</v>
      </c>
      <c r="N194" s="293">
        <v>0</v>
      </c>
    </row>
    <row r="195" spans="1:14" x14ac:dyDescent="0.25">
      <c r="A195" s="110" t="s">
        <v>84</v>
      </c>
      <c r="B195" s="293">
        <v>1.3179700000000001E-3</v>
      </c>
      <c r="C195" s="293">
        <v>0</v>
      </c>
      <c r="D195" s="293">
        <v>0</v>
      </c>
      <c r="E195" s="141"/>
      <c r="F195" s="110" t="s">
        <v>241</v>
      </c>
      <c r="G195" s="293">
        <v>1.185464E-2</v>
      </c>
      <c r="H195" s="293">
        <v>1.5564680000000001E-2</v>
      </c>
      <c r="I195" s="293">
        <v>3.0636299999999999E-3</v>
      </c>
      <c r="J195" s="21"/>
      <c r="K195" s="110" t="s">
        <v>90</v>
      </c>
      <c r="L195" s="293">
        <v>0</v>
      </c>
      <c r="M195" s="293">
        <v>0</v>
      </c>
      <c r="N195" s="293">
        <v>0</v>
      </c>
    </row>
    <row r="196" spans="1:14" x14ac:dyDescent="0.25">
      <c r="A196" s="110" t="s">
        <v>85</v>
      </c>
      <c r="B196" s="293">
        <v>0</v>
      </c>
      <c r="C196" s="293">
        <v>0</v>
      </c>
      <c r="D196" s="293">
        <v>0</v>
      </c>
      <c r="E196" s="141"/>
      <c r="F196" s="110" t="s">
        <v>73</v>
      </c>
      <c r="G196" s="293">
        <v>6.4000000000000003E-3</v>
      </c>
      <c r="H196" s="293">
        <v>0</v>
      </c>
      <c r="I196" s="293">
        <v>3.0000000000000001E-3</v>
      </c>
      <c r="J196" s="21"/>
      <c r="K196" s="110" t="s">
        <v>91</v>
      </c>
      <c r="L196" s="293">
        <v>0</v>
      </c>
      <c r="M196" s="293">
        <v>0</v>
      </c>
      <c r="N196" s="293">
        <v>0</v>
      </c>
    </row>
    <row r="197" spans="1:14" x14ac:dyDescent="0.25">
      <c r="A197" s="110" t="s">
        <v>86</v>
      </c>
      <c r="B197" s="293">
        <v>0</v>
      </c>
      <c r="C197" s="293">
        <v>0</v>
      </c>
      <c r="D197" s="293">
        <v>0</v>
      </c>
      <c r="E197" s="141"/>
      <c r="F197" s="110" t="s">
        <v>14</v>
      </c>
      <c r="G197" s="293">
        <v>0</v>
      </c>
      <c r="H197" s="293">
        <v>1.8228999999999999E-4</v>
      </c>
      <c r="I197" s="293">
        <v>2.9849899999999999E-3</v>
      </c>
      <c r="J197" s="21"/>
      <c r="K197" s="110" t="s">
        <v>92</v>
      </c>
      <c r="L197" s="293">
        <v>0</v>
      </c>
      <c r="M197" s="293">
        <v>6.0000000000000002E-5</v>
      </c>
      <c r="N197" s="293">
        <v>0</v>
      </c>
    </row>
    <row r="198" spans="1:14" x14ac:dyDescent="0.25">
      <c r="A198" s="110" t="s">
        <v>87</v>
      </c>
      <c r="B198" s="293">
        <v>0</v>
      </c>
      <c r="C198" s="293">
        <v>0</v>
      </c>
      <c r="D198" s="293">
        <v>0</v>
      </c>
      <c r="E198" s="141"/>
      <c r="F198" s="110" t="s">
        <v>167</v>
      </c>
      <c r="G198" s="293">
        <v>0</v>
      </c>
      <c r="H198" s="293">
        <v>1.332E-2</v>
      </c>
      <c r="I198" s="293">
        <v>2.5000000000000001E-3</v>
      </c>
      <c r="J198" s="21"/>
      <c r="K198" s="110" t="s">
        <v>93</v>
      </c>
      <c r="L198" s="293">
        <v>1.1633499999999998E-3</v>
      </c>
      <c r="M198" s="293">
        <v>0</v>
      </c>
      <c r="N198" s="293">
        <v>0</v>
      </c>
    </row>
    <row r="199" spans="1:14" x14ac:dyDescent="0.25">
      <c r="A199" s="110" t="s">
        <v>88</v>
      </c>
      <c r="B199" s="293">
        <v>0</v>
      </c>
      <c r="C199" s="293">
        <v>0</v>
      </c>
      <c r="D199" s="293">
        <v>0</v>
      </c>
      <c r="E199" s="141"/>
      <c r="F199" s="110" t="s">
        <v>63</v>
      </c>
      <c r="G199" s="293">
        <v>3.0430000000000001E-3</v>
      </c>
      <c r="H199" s="293">
        <v>2.7999999999999998E-4</v>
      </c>
      <c r="I199" s="293">
        <v>2.418E-3</v>
      </c>
      <c r="J199" s="21"/>
      <c r="K199" s="110" t="s">
        <v>94</v>
      </c>
      <c r="L199" s="293">
        <v>0</v>
      </c>
      <c r="M199" s="293">
        <v>1.9999999999999999E-6</v>
      </c>
      <c r="N199" s="293">
        <v>0</v>
      </c>
    </row>
    <row r="200" spans="1:14" x14ac:dyDescent="0.25">
      <c r="A200" s="110" t="s">
        <v>89</v>
      </c>
      <c r="B200" s="293">
        <v>0</v>
      </c>
      <c r="C200" s="293">
        <v>0</v>
      </c>
      <c r="D200" s="293">
        <v>0</v>
      </c>
      <c r="E200" s="141"/>
      <c r="F200" s="110" t="s">
        <v>102</v>
      </c>
      <c r="G200" s="293">
        <v>1.73212E-3</v>
      </c>
      <c r="H200" s="293">
        <v>0</v>
      </c>
      <c r="I200" s="293">
        <v>2.2049999999999999E-3</v>
      </c>
      <c r="J200" s="21"/>
      <c r="K200" s="110" t="s">
        <v>95</v>
      </c>
      <c r="L200" s="293">
        <v>0</v>
      </c>
      <c r="M200" s="293">
        <v>0</v>
      </c>
      <c r="N200" s="293">
        <v>0</v>
      </c>
    </row>
    <row r="201" spans="1:14" x14ac:dyDescent="0.25">
      <c r="A201" s="110" t="s">
        <v>90</v>
      </c>
      <c r="B201" s="293">
        <v>0.23</v>
      </c>
      <c r="C201" s="293">
        <v>0</v>
      </c>
      <c r="D201" s="293">
        <v>0</v>
      </c>
      <c r="E201" s="141"/>
      <c r="F201" s="110" t="s">
        <v>190</v>
      </c>
      <c r="G201" s="293">
        <v>0.15209543</v>
      </c>
      <c r="H201" s="293">
        <v>3.8459699999999998E-3</v>
      </c>
      <c r="I201" s="293">
        <v>2.2000000000000001E-3</v>
      </c>
      <c r="J201" s="21"/>
      <c r="K201" s="110" t="s">
        <v>97</v>
      </c>
      <c r="L201" s="293">
        <v>0</v>
      </c>
      <c r="M201" s="293">
        <v>2.5000000000000001E-4</v>
      </c>
      <c r="N201" s="293">
        <v>0</v>
      </c>
    </row>
    <row r="202" spans="1:14" x14ac:dyDescent="0.25">
      <c r="A202" s="110" t="s">
        <v>91</v>
      </c>
      <c r="B202" s="293">
        <v>1E-3</v>
      </c>
      <c r="C202" s="293">
        <v>0</v>
      </c>
      <c r="D202" s="293">
        <v>0</v>
      </c>
      <c r="E202" s="141"/>
      <c r="F202" s="110" t="s">
        <v>45</v>
      </c>
      <c r="G202" s="293">
        <v>0</v>
      </c>
      <c r="H202" s="293">
        <v>2.4960799999999999E-3</v>
      </c>
      <c r="I202" s="293">
        <v>1.0542399999999999E-3</v>
      </c>
      <c r="J202" s="21"/>
      <c r="K202" s="110" t="s">
        <v>98</v>
      </c>
      <c r="L202" s="293">
        <v>7.4999999999999993E-5</v>
      </c>
      <c r="M202" s="293">
        <v>0</v>
      </c>
      <c r="N202" s="293">
        <v>0</v>
      </c>
    </row>
    <row r="203" spans="1:14" x14ac:dyDescent="0.25">
      <c r="A203" s="110" t="s">
        <v>93</v>
      </c>
      <c r="B203" s="293">
        <v>2.6755300000000002E-3</v>
      </c>
      <c r="C203" s="293">
        <v>6.3532000000000009E-4</v>
      </c>
      <c r="D203" s="293">
        <v>0</v>
      </c>
      <c r="E203" s="21"/>
      <c r="F203" s="110" t="s">
        <v>141</v>
      </c>
      <c r="G203" s="293">
        <v>1.26E-4</v>
      </c>
      <c r="H203" s="293">
        <v>3.9351100000000003E-3</v>
      </c>
      <c r="I203" s="293">
        <v>4.4612999999999999E-4</v>
      </c>
      <c r="J203" s="21"/>
      <c r="K203" s="110" t="s">
        <v>99</v>
      </c>
      <c r="L203" s="293">
        <v>0</v>
      </c>
      <c r="M203" s="293">
        <v>8.3999999999999995E-5</v>
      </c>
      <c r="N203" s="293">
        <v>0</v>
      </c>
    </row>
    <row r="204" spans="1:14" x14ac:dyDescent="0.25">
      <c r="A204" s="110" t="s">
        <v>95</v>
      </c>
      <c r="B204" s="293">
        <v>0</v>
      </c>
      <c r="C204" s="293">
        <v>0</v>
      </c>
      <c r="D204" s="293">
        <v>0</v>
      </c>
      <c r="E204" s="21"/>
      <c r="F204" s="110" t="s">
        <v>121</v>
      </c>
      <c r="G204" s="293">
        <v>2.285218E-2</v>
      </c>
      <c r="H204" s="293">
        <v>4.3199999999999998E-4</v>
      </c>
      <c r="I204" s="293">
        <v>4.4250000000000002E-4</v>
      </c>
      <c r="J204" s="21"/>
      <c r="K204" s="110" t="s">
        <v>100</v>
      </c>
      <c r="L204" s="293">
        <v>0</v>
      </c>
      <c r="M204" s="293">
        <v>0</v>
      </c>
      <c r="N204" s="293">
        <v>0</v>
      </c>
    </row>
    <row r="205" spans="1:14" x14ac:dyDescent="0.25">
      <c r="A205" s="110" t="s">
        <v>96</v>
      </c>
      <c r="B205" s="293">
        <v>0</v>
      </c>
      <c r="C205" s="293">
        <v>0</v>
      </c>
      <c r="D205" s="293">
        <v>0</v>
      </c>
      <c r="E205" s="21"/>
      <c r="F205" s="110" t="s">
        <v>44</v>
      </c>
      <c r="G205" s="293">
        <v>5.5199999999999997E-4</v>
      </c>
      <c r="H205" s="293">
        <v>6.0060000000000004E-5</v>
      </c>
      <c r="I205" s="293">
        <v>3.6480000000000003E-4</v>
      </c>
      <c r="J205" s="21"/>
      <c r="K205" s="110" t="s">
        <v>101</v>
      </c>
      <c r="L205" s="293">
        <v>0</v>
      </c>
      <c r="M205" s="293">
        <v>0</v>
      </c>
      <c r="N205" s="293">
        <v>0</v>
      </c>
    </row>
    <row r="206" spans="1:14" x14ac:dyDescent="0.25">
      <c r="A206" s="110" t="s">
        <v>100</v>
      </c>
      <c r="B206" s="293">
        <v>0</v>
      </c>
      <c r="C206" s="293">
        <v>0</v>
      </c>
      <c r="D206" s="293">
        <v>0</v>
      </c>
      <c r="E206" s="21"/>
      <c r="F206" s="110" t="s">
        <v>155</v>
      </c>
      <c r="G206" s="293">
        <v>1.41684199</v>
      </c>
      <c r="H206" s="293">
        <v>1.556866E-2</v>
      </c>
      <c r="I206" s="293">
        <v>2.4000000000000001E-4</v>
      </c>
      <c r="J206" s="21"/>
      <c r="K206" s="110" t="s">
        <v>102</v>
      </c>
      <c r="L206" s="293">
        <v>0</v>
      </c>
      <c r="M206" s="293">
        <v>0</v>
      </c>
      <c r="N206" s="293">
        <v>0</v>
      </c>
    </row>
    <row r="207" spans="1:14" x14ac:dyDescent="0.25">
      <c r="A207" s="110" t="s">
        <v>101</v>
      </c>
      <c r="B207" s="293">
        <v>0</v>
      </c>
      <c r="C207" s="293">
        <v>0</v>
      </c>
      <c r="D207" s="293">
        <v>0</v>
      </c>
      <c r="E207" s="21"/>
      <c r="F207" s="110" t="s">
        <v>93</v>
      </c>
      <c r="G207" s="293">
        <v>7.9994799999999998E-3</v>
      </c>
      <c r="H207" s="293">
        <v>0.28842400000000001</v>
      </c>
      <c r="I207" s="293">
        <v>2.0000000000000001E-4</v>
      </c>
      <c r="J207" s="21"/>
      <c r="K207" s="110" t="s">
        <v>103</v>
      </c>
      <c r="L207" s="293">
        <v>0</v>
      </c>
      <c r="M207" s="293">
        <v>0</v>
      </c>
      <c r="N207" s="293">
        <v>0</v>
      </c>
    </row>
    <row r="208" spans="1:14" x14ac:dyDescent="0.25">
      <c r="A208" s="110" t="s">
        <v>102</v>
      </c>
      <c r="B208" s="293">
        <v>0</v>
      </c>
      <c r="C208" s="293">
        <v>0</v>
      </c>
      <c r="D208" s="293">
        <v>0</v>
      </c>
      <c r="E208" s="21"/>
      <c r="F208" s="110" t="s">
        <v>163</v>
      </c>
      <c r="G208" s="293">
        <v>0.24839021999999999</v>
      </c>
      <c r="H208" s="293">
        <v>2.6800000000000001E-2</v>
      </c>
      <c r="I208" s="293">
        <v>3.0000000000000001E-5</v>
      </c>
      <c r="J208" s="21"/>
      <c r="K208" s="110" t="s">
        <v>109</v>
      </c>
      <c r="L208" s="293">
        <v>0</v>
      </c>
      <c r="M208" s="293">
        <v>2.2000000000000001E-4</v>
      </c>
      <c r="N208" s="293">
        <v>0</v>
      </c>
    </row>
    <row r="209" spans="1:14" x14ac:dyDescent="0.25">
      <c r="A209" s="110" t="s">
        <v>106</v>
      </c>
      <c r="B209" s="293">
        <v>0</v>
      </c>
      <c r="C209" s="293">
        <v>0</v>
      </c>
      <c r="D209" s="293">
        <v>0</v>
      </c>
      <c r="E209" s="21"/>
      <c r="F209" s="110" t="s">
        <v>17</v>
      </c>
      <c r="G209" s="293">
        <v>9.0000000000000002E-6</v>
      </c>
      <c r="H209" s="293">
        <v>1.7E-5</v>
      </c>
      <c r="I209" s="293">
        <v>7.9999999999999996E-6</v>
      </c>
      <c r="J209" s="21"/>
      <c r="K209" s="110" t="s">
        <v>110</v>
      </c>
      <c r="L209" s="293">
        <v>0</v>
      </c>
      <c r="M209" s="293">
        <v>0</v>
      </c>
      <c r="N209" s="293">
        <v>0</v>
      </c>
    </row>
    <row r="210" spans="1:14" x14ac:dyDescent="0.25">
      <c r="A210" s="110" t="s">
        <v>110</v>
      </c>
      <c r="B210" s="293">
        <v>0</v>
      </c>
      <c r="C210" s="293">
        <v>0</v>
      </c>
      <c r="D210" s="293">
        <v>0</v>
      </c>
      <c r="E210" s="21"/>
      <c r="F210" s="110" t="s">
        <v>7</v>
      </c>
      <c r="G210" s="293">
        <v>0.22096070000000001</v>
      </c>
      <c r="H210" s="293">
        <v>0.10475771</v>
      </c>
      <c r="I210" s="293">
        <v>0</v>
      </c>
      <c r="J210" s="21"/>
      <c r="K210" s="110" t="s">
        <v>111</v>
      </c>
      <c r="L210" s="293">
        <v>0</v>
      </c>
      <c r="M210" s="293">
        <v>0</v>
      </c>
      <c r="N210" s="293">
        <v>0</v>
      </c>
    </row>
    <row r="211" spans="1:14" x14ac:dyDescent="0.25">
      <c r="A211" s="110" t="s">
        <v>111</v>
      </c>
      <c r="B211" s="293">
        <v>0</v>
      </c>
      <c r="C211" s="293">
        <v>0</v>
      </c>
      <c r="D211" s="293">
        <v>0</v>
      </c>
      <c r="E211" s="21"/>
      <c r="F211" s="110" t="s">
        <v>13</v>
      </c>
      <c r="G211" s="293">
        <v>1E-4</v>
      </c>
      <c r="H211" s="293">
        <v>0</v>
      </c>
      <c r="I211" s="293">
        <v>0</v>
      </c>
      <c r="J211" s="21"/>
      <c r="K211" s="110" t="s">
        <v>112</v>
      </c>
      <c r="L211" s="293">
        <v>0</v>
      </c>
      <c r="M211" s="293">
        <v>0</v>
      </c>
      <c r="N211" s="293">
        <v>0</v>
      </c>
    </row>
    <row r="212" spans="1:14" x14ac:dyDescent="0.25">
      <c r="A212" s="110" t="s">
        <v>112</v>
      </c>
      <c r="B212" s="293">
        <v>0</v>
      </c>
      <c r="C212" s="293">
        <v>0</v>
      </c>
      <c r="D212" s="293">
        <v>0</v>
      </c>
      <c r="E212" s="21"/>
      <c r="F212" s="110" t="s">
        <v>15</v>
      </c>
      <c r="G212" s="293">
        <v>0</v>
      </c>
      <c r="H212" s="293">
        <v>0</v>
      </c>
      <c r="I212" s="293">
        <v>0</v>
      </c>
      <c r="J212" s="21"/>
      <c r="K212" s="110" t="s">
        <v>113</v>
      </c>
      <c r="L212" s="293">
        <v>1.1633499999999998E-3</v>
      </c>
      <c r="M212" s="293">
        <v>0</v>
      </c>
      <c r="N212" s="293">
        <v>0</v>
      </c>
    </row>
    <row r="213" spans="1:14" x14ac:dyDescent="0.25">
      <c r="A213" s="110" t="s">
        <v>113</v>
      </c>
      <c r="B213" s="293">
        <v>0</v>
      </c>
      <c r="C213" s="293">
        <v>0</v>
      </c>
      <c r="D213" s="293">
        <v>0</v>
      </c>
      <c r="E213" s="21"/>
      <c r="F213" s="110" t="s">
        <v>24</v>
      </c>
      <c r="G213" s="293">
        <v>2.465465E-2</v>
      </c>
      <c r="H213" s="293">
        <v>5.8164100000000002E-3</v>
      </c>
      <c r="I213" s="293">
        <v>0</v>
      </c>
      <c r="J213" s="21"/>
      <c r="K213" s="110" t="s">
        <v>114</v>
      </c>
      <c r="L213" s="293">
        <v>2.5205900000000001E-3</v>
      </c>
      <c r="M213" s="293">
        <v>1E-4</v>
      </c>
      <c r="N213" s="293">
        <v>0</v>
      </c>
    </row>
    <row r="214" spans="1:14" x14ac:dyDescent="0.25">
      <c r="A214" s="110" t="s">
        <v>115</v>
      </c>
      <c r="B214" s="293">
        <v>0</v>
      </c>
      <c r="C214" s="293">
        <v>0</v>
      </c>
      <c r="D214" s="293">
        <v>0</v>
      </c>
      <c r="E214" s="21"/>
      <c r="F214" s="110" t="s">
        <v>29</v>
      </c>
      <c r="G214" s="293">
        <v>0</v>
      </c>
      <c r="H214" s="293">
        <v>0</v>
      </c>
      <c r="I214" s="293">
        <v>0</v>
      </c>
      <c r="J214" s="21"/>
      <c r="K214" s="110" t="s">
        <v>115</v>
      </c>
      <c r="L214" s="293">
        <v>0</v>
      </c>
      <c r="M214" s="293">
        <v>0</v>
      </c>
      <c r="N214" s="293">
        <v>0</v>
      </c>
    </row>
    <row r="215" spans="1:14" x14ac:dyDescent="0.25">
      <c r="A215" s="110" t="s">
        <v>118</v>
      </c>
      <c r="B215" s="293">
        <v>0</v>
      </c>
      <c r="C215" s="293">
        <v>3.0746300000000001E-3</v>
      </c>
      <c r="D215" s="293">
        <v>0</v>
      </c>
      <c r="E215" s="21"/>
      <c r="F215" s="110" t="s">
        <v>30</v>
      </c>
      <c r="G215" s="293">
        <v>4.1899999999999999E-4</v>
      </c>
      <c r="H215" s="293">
        <v>0.19111712</v>
      </c>
      <c r="I215" s="293">
        <v>0</v>
      </c>
      <c r="J215" s="21"/>
      <c r="K215" s="110" t="s">
        <v>117</v>
      </c>
      <c r="L215" s="293">
        <v>9.6710000000000003E-4</v>
      </c>
      <c r="M215" s="293">
        <v>1.0000000000000001E-5</v>
      </c>
      <c r="N215" s="293">
        <v>0</v>
      </c>
    </row>
    <row r="216" spans="1:14" x14ac:dyDescent="0.25">
      <c r="A216" s="110" t="s">
        <v>124</v>
      </c>
      <c r="B216" s="293">
        <v>0</v>
      </c>
      <c r="C216" s="293">
        <v>0</v>
      </c>
      <c r="D216" s="293">
        <v>0</v>
      </c>
      <c r="E216" s="21"/>
      <c r="F216" s="110" t="s">
        <v>38</v>
      </c>
      <c r="G216" s="293">
        <v>0</v>
      </c>
      <c r="H216" s="293">
        <v>0</v>
      </c>
      <c r="I216" s="293">
        <v>0</v>
      </c>
      <c r="J216" s="21"/>
      <c r="K216" s="110" t="s">
        <v>118</v>
      </c>
      <c r="L216" s="293">
        <v>0</v>
      </c>
      <c r="M216" s="293">
        <v>0</v>
      </c>
      <c r="N216" s="293">
        <v>0</v>
      </c>
    </row>
    <row r="217" spans="1:14" x14ac:dyDescent="0.25">
      <c r="A217" s="110" t="s">
        <v>126</v>
      </c>
      <c r="B217" s="293">
        <v>0</v>
      </c>
      <c r="C217" s="293">
        <v>0</v>
      </c>
      <c r="D217" s="293">
        <v>0</v>
      </c>
      <c r="E217" s="21"/>
      <c r="F217" s="110" t="s">
        <v>41</v>
      </c>
      <c r="G217" s="293">
        <v>0</v>
      </c>
      <c r="H217" s="293">
        <v>0</v>
      </c>
      <c r="I217" s="293">
        <v>0</v>
      </c>
      <c r="J217" s="21"/>
      <c r="K217" s="110" t="s">
        <v>119</v>
      </c>
      <c r="L217" s="293">
        <v>0</v>
      </c>
      <c r="M217" s="293">
        <v>0</v>
      </c>
      <c r="N217" s="293">
        <v>0</v>
      </c>
    </row>
    <row r="218" spans="1:14" x14ac:dyDescent="0.25">
      <c r="A218" s="110" t="s">
        <v>127</v>
      </c>
      <c r="B218" s="293">
        <v>0</v>
      </c>
      <c r="C218" s="293">
        <v>0.16803787000000001</v>
      </c>
      <c r="D218" s="293">
        <v>0</v>
      </c>
      <c r="E218" s="21"/>
      <c r="F218" s="110" t="s">
        <v>42</v>
      </c>
      <c r="G218" s="293">
        <v>0</v>
      </c>
      <c r="H218" s="293">
        <v>0</v>
      </c>
      <c r="I218" s="293">
        <v>0</v>
      </c>
      <c r="J218" s="21"/>
      <c r="K218" s="110" t="s">
        <v>121</v>
      </c>
      <c r="L218" s="293">
        <v>0</v>
      </c>
      <c r="M218" s="293">
        <v>1.3186700000000001E-2</v>
      </c>
      <c r="N218" s="293">
        <v>0</v>
      </c>
    </row>
    <row r="219" spans="1:14" x14ac:dyDescent="0.25">
      <c r="A219" s="110" t="s">
        <v>132</v>
      </c>
      <c r="B219" s="293">
        <v>0.13868145999999998</v>
      </c>
      <c r="C219" s="293">
        <v>0</v>
      </c>
      <c r="D219" s="293">
        <v>0</v>
      </c>
      <c r="E219" s="21"/>
      <c r="F219" s="110" t="s">
        <v>43</v>
      </c>
      <c r="G219" s="293">
        <v>0</v>
      </c>
      <c r="H219" s="293">
        <v>0</v>
      </c>
      <c r="I219" s="293">
        <v>0</v>
      </c>
      <c r="J219" s="21"/>
      <c r="K219" s="110" t="s">
        <v>124</v>
      </c>
      <c r="L219" s="293">
        <v>0</v>
      </c>
      <c r="M219" s="293">
        <v>1.336005E-2</v>
      </c>
      <c r="N219" s="293">
        <v>0</v>
      </c>
    </row>
    <row r="220" spans="1:14" x14ac:dyDescent="0.25">
      <c r="A220" s="110" t="s">
        <v>136</v>
      </c>
      <c r="B220" s="293">
        <v>0</v>
      </c>
      <c r="C220" s="293">
        <v>0.64356685999999996</v>
      </c>
      <c r="D220" s="293">
        <v>0</v>
      </c>
      <c r="E220" s="21"/>
      <c r="F220" s="110" t="s">
        <v>46</v>
      </c>
      <c r="G220" s="293">
        <v>0</v>
      </c>
      <c r="H220" s="293">
        <v>0</v>
      </c>
      <c r="I220" s="293">
        <v>0</v>
      </c>
      <c r="J220" s="21"/>
      <c r="K220" s="110" t="s">
        <v>131</v>
      </c>
      <c r="L220" s="293">
        <v>0</v>
      </c>
      <c r="M220" s="293">
        <v>0</v>
      </c>
      <c r="N220" s="293">
        <v>0</v>
      </c>
    </row>
    <row r="221" spans="1:14" x14ac:dyDescent="0.25">
      <c r="A221" s="110" t="s">
        <v>137</v>
      </c>
      <c r="B221" s="293">
        <v>0</v>
      </c>
      <c r="C221" s="293">
        <v>0</v>
      </c>
      <c r="D221" s="293">
        <v>0</v>
      </c>
      <c r="E221" s="21"/>
      <c r="F221" s="110" t="s">
        <v>52</v>
      </c>
      <c r="G221" s="293">
        <v>0</v>
      </c>
      <c r="H221" s="293">
        <v>0</v>
      </c>
      <c r="I221" s="293">
        <v>0</v>
      </c>
      <c r="J221" s="21"/>
      <c r="K221" s="110" t="s">
        <v>136</v>
      </c>
      <c r="L221" s="293">
        <v>0</v>
      </c>
      <c r="M221" s="293">
        <v>0</v>
      </c>
      <c r="N221" s="293">
        <v>0</v>
      </c>
    </row>
    <row r="222" spans="1:14" x14ac:dyDescent="0.25">
      <c r="A222" s="110" t="s">
        <v>138</v>
      </c>
      <c r="B222" s="293">
        <v>0</v>
      </c>
      <c r="C222" s="293">
        <v>0</v>
      </c>
      <c r="D222" s="293">
        <v>0</v>
      </c>
      <c r="E222" s="21"/>
      <c r="F222" s="110" t="s">
        <v>53</v>
      </c>
      <c r="G222" s="293">
        <v>0</v>
      </c>
      <c r="H222" s="293">
        <v>0</v>
      </c>
      <c r="I222" s="293">
        <v>0</v>
      </c>
      <c r="J222" s="21"/>
      <c r="K222" s="110" t="s">
        <v>138</v>
      </c>
      <c r="L222" s="293">
        <v>8.7000000000000001E-5</v>
      </c>
      <c r="M222" s="293">
        <v>1.1025E-4</v>
      </c>
      <c r="N222" s="293">
        <v>0</v>
      </c>
    </row>
    <row r="223" spans="1:14" x14ac:dyDescent="0.25">
      <c r="A223" s="110" t="s">
        <v>139</v>
      </c>
      <c r="B223" s="293">
        <v>0</v>
      </c>
      <c r="C223" s="293">
        <v>0</v>
      </c>
      <c r="D223" s="293">
        <v>0</v>
      </c>
      <c r="E223" s="21"/>
      <c r="F223" s="110" t="s">
        <v>54</v>
      </c>
      <c r="G223" s="293">
        <v>0</v>
      </c>
      <c r="H223" s="293">
        <v>0</v>
      </c>
      <c r="I223" s="293">
        <v>0</v>
      </c>
      <c r="J223" s="21"/>
      <c r="K223" s="110" t="s">
        <v>152</v>
      </c>
      <c r="L223" s="293">
        <v>0</v>
      </c>
      <c r="M223" s="293">
        <v>0</v>
      </c>
      <c r="N223" s="293">
        <v>0</v>
      </c>
    </row>
    <row r="224" spans="1:14" x14ac:dyDescent="0.25">
      <c r="A224" s="110" t="s">
        <v>140</v>
      </c>
      <c r="B224" s="293">
        <v>0</v>
      </c>
      <c r="C224" s="293">
        <v>0</v>
      </c>
      <c r="D224" s="293">
        <v>0</v>
      </c>
      <c r="E224" s="21"/>
      <c r="F224" s="110" t="s">
        <v>55</v>
      </c>
      <c r="G224" s="293">
        <v>0</v>
      </c>
      <c r="H224" s="293">
        <v>0</v>
      </c>
      <c r="I224" s="293">
        <v>0</v>
      </c>
      <c r="J224" s="21"/>
      <c r="K224" s="110" t="s">
        <v>153</v>
      </c>
      <c r="L224" s="293">
        <v>0</v>
      </c>
      <c r="M224" s="293">
        <v>0</v>
      </c>
      <c r="N224" s="293">
        <v>0</v>
      </c>
    </row>
    <row r="225" spans="1:14" x14ac:dyDescent="0.25">
      <c r="A225" s="110" t="s">
        <v>141</v>
      </c>
      <c r="B225" s="293">
        <v>0</v>
      </c>
      <c r="C225" s="293">
        <v>0</v>
      </c>
      <c r="D225" s="293">
        <v>0</v>
      </c>
      <c r="E225" s="21"/>
      <c r="F225" s="110" t="s">
        <v>56</v>
      </c>
      <c r="G225" s="293">
        <v>0</v>
      </c>
      <c r="H225" s="293">
        <v>0</v>
      </c>
      <c r="I225" s="293">
        <v>0</v>
      </c>
      <c r="J225" s="21"/>
      <c r="K225" s="110" t="s">
        <v>154</v>
      </c>
      <c r="L225" s="293">
        <v>1E-4</v>
      </c>
      <c r="M225" s="293">
        <v>0</v>
      </c>
      <c r="N225" s="293">
        <v>0</v>
      </c>
    </row>
    <row r="226" spans="1:14" x14ac:dyDescent="0.25">
      <c r="A226" s="110" t="s">
        <v>146</v>
      </c>
      <c r="B226" s="293">
        <v>0</v>
      </c>
      <c r="C226" s="293">
        <v>2.1819999999999999E-2</v>
      </c>
      <c r="D226" s="293">
        <v>0</v>
      </c>
      <c r="E226" s="21"/>
      <c r="F226" s="110" t="s">
        <v>57</v>
      </c>
      <c r="G226" s="293">
        <v>0</v>
      </c>
      <c r="H226" s="293">
        <v>0</v>
      </c>
      <c r="I226" s="293">
        <v>0</v>
      </c>
      <c r="J226" s="21"/>
      <c r="K226" s="110" t="s">
        <v>155</v>
      </c>
      <c r="L226" s="293">
        <v>0</v>
      </c>
      <c r="M226" s="293">
        <v>0</v>
      </c>
      <c r="N226" s="293">
        <v>0</v>
      </c>
    </row>
    <row r="227" spans="1:14" x14ac:dyDescent="0.25">
      <c r="A227" s="110" t="s">
        <v>149</v>
      </c>
      <c r="B227" s="293">
        <v>2.6531999999999999E-4</v>
      </c>
      <c r="C227" s="293">
        <v>0</v>
      </c>
      <c r="D227" s="293">
        <v>0</v>
      </c>
      <c r="E227" s="21"/>
      <c r="F227" s="110" t="s">
        <v>58</v>
      </c>
      <c r="G227" s="293">
        <v>0.18462500000000001</v>
      </c>
      <c r="H227" s="293">
        <v>0</v>
      </c>
      <c r="I227" s="293">
        <v>0</v>
      </c>
      <c r="J227" s="21"/>
      <c r="K227" s="110" t="s">
        <v>156</v>
      </c>
      <c r="L227" s="293">
        <v>0</v>
      </c>
      <c r="M227" s="293">
        <v>0</v>
      </c>
      <c r="N227" s="293">
        <v>0</v>
      </c>
    </row>
    <row r="228" spans="1:14" x14ac:dyDescent="0.25">
      <c r="A228" s="110" t="s">
        <v>153</v>
      </c>
      <c r="B228" s="293">
        <v>0</v>
      </c>
      <c r="C228" s="293">
        <v>0</v>
      </c>
      <c r="D228" s="293">
        <v>0</v>
      </c>
      <c r="E228" s="21"/>
      <c r="F228" s="110" t="s">
        <v>68</v>
      </c>
      <c r="G228" s="293">
        <v>0</v>
      </c>
      <c r="H228" s="293">
        <v>0</v>
      </c>
      <c r="I228" s="293">
        <v>0</v>
      </c>
      <c r="J228" s="21"/>
      <c r="K228" s="110" t="s">
        <v>158</v>
      </c>
      <c r="L228" s="293">
        <v>0</v>
      </c>
      <c r="M228" s="293">
        <v>0</v>
      </c>
      <c r="N228" s="293">
        <v>0</v>
      </c>
    </row>
    <row r="229" spans="1:14" x14ac:dyDescent="0.25">
      <c r="A229" s="110" t="s">
        <v>155</v>
      </c>
      <c r="B229" s="293">
        <v>0</v>
      </c>
      <c r="C229" s="293">
        <v>9.8706009999999997E-2</v>
      </c>
      <c r="D229" s="293">
        <v>0</v>
      </c>
      <c r="E229" s="21"/>
      <c r="F229" s="110" t="s">
        <v>69</v>
      </c>
      <c r="G229" s="293">
        <v>0</v>
      </c>
      <c r="H229" s="293">
        <v>0</v>
      </c>
      <c r="I229" s="293">
        <v>0</v>
      </c>
      <c r="J229" s="21"/>
      <c r="K229" s="110" t="s">
        <v>159</v>
      </c>
      <c r="L229" s="293">
        <v>0</v>
      </c>
      <c r="M229" s="293">
        <v>0</v>
      </c>
      <c r="N229" s="293">
        <v>0</v>
      </c>
    </row>
    <row r="230" spans="1:14" x14ac:dyDescent="0.25">
      <c r="A230" s="110" t="s">
        <v>158</v>
      </c>
      <c r="B230" s="293">
        <v>0</v>
      </c>
      <c r="C230" s="293">
        <v>0</v>
      </c>
      <c r="D230" s="293">
        <v>0</v>
      </c>
      <c r="E230" s="21"/>
      <c r="F230" s="110" t="s">
        <v>70</v>
      </c>
      <c r="G230" s="293">
        <v>0</v>
      </c>
      <c r="H230" s="293">
        <v>0</v>
      </c>
      <c r="I230" s="293">
        <v>0</v>
      </c>
      <c r="J230" s="21"/>
      <c r="K230" s="110" t="s">
        <v>161</v>
      </c>
      <c r="L230" s="293">
        <v>0</v>
      </c>
      <c r="M230" s="293">
        <v>0</v>
      </c>
      <c r="N230" s="293">
        <v>0</v>
      </c>
    </row>
    <row r="231" spans="1:14" x14ac:dyDescent="0.25">
      <c r="A231" s="110" t="s">
        <v>161</v>
      </c>
      <c r="B231" s="293">
        <v>0</v>
      </c>
      <c r="C231" s="293">
        <v>0</v>
      </c>
      <c r="D231" s="293">
        <v>0</v>
      </c>
      <c r="E231" s="21"/>
      <c r="F231" s="110" t="s">
        <v>76</v>
      </c>
      <c r="G231" s="293">
        <v>1.11E-4</v>
      </c>
      <c r="H231" s="293">
        <v>0</v>
      </c>
      <c r="I231" s="293">
        <v>0</v>
      </c>
      <c r="J231" s="21"/>
      <c r="K231" s="287" t="s">
        <v>524</v>
      </c>
      <c r="L231" s="293">
        <v>3.4999499999999999E-3</v>
      </c>
      <c r="M231" s="293">
        <v>3.0096699999999999E-3</v>
      </c>
      <c r="N231" s="293">
        <v>0</v>
      </c>
    </row>
    <row r="232" spans="1:14" x14ac:dyDescent="0.25">
      <c r="A232" s="110" t="s">
        <v>162</v>
      </c>
      <c r="B232" s="293">
        <v>0</v>
      </c>
      <c r="C232" s="293">
        <v>0</v>
      </c>
      <c r="D232" s="293">
        <v>0</v>
      </c>
      <c r="E232" s="21"/>
      <c r="F232" s="110" t="s">
        <v>78</v>
      </c>
      <c r="G232" s="293">
        <v>0</v>
      </c>
      <c r="H232" s="293">
        <v>0</v>
      </c>
      <c r="I232" s="293">
        <v>0</v>
      </c>
      <c r="J232" s="21"/>
      <c r="K232" s="110" t="s">
        <v>162</v>
      </c>
      <c r="L232" s="293">
        <v>0</v>
      </c>
      <c r="M232" s="293">
        <v>0</v>
      </c>
      <c r="N232" s="293">
        <v>0</v>
      </c>
    </row>
    <row r="233" spans="1:14" x14ac:dyDescent="0.25">
      <c r="A233" s="110" t="s">
        <v>164</v>
      </c>
      <c r="B233" s="293">
        <v>0</v>
      </c>
      <c r="C233" s="293">
        <v>0</v>
      </c>
      <c r="D233" s="293">
        <v>0</v>
      </c>
      <c r="E233" s="21"/>
      <c r="F233" s="110" t="s">
        <v>82</v>
      </c>
      <c r="G233" s="293">
        <v>0</v>
      </c>
      <c r="H233" s="293">
        <v>0</v>
      </c>
      <c r="I233" s="293">
        <v>0</v>
      </c>
      <c r="J233" s="21"/>
      <c r="K233" s="110" t="s">
        <v>163</v>
      </c>
      <c r="L233" s="293">
        <v>0</v>
      </c>
      <c r="M233" s="293">
        <v>0</v>
      </c>
      <c r="N233" s="293">
        <v>0</v>
      </c>
    </row>
    <row r="234" spans="1:14" x14ac:dyDescent="0.25">
      <c r="A234" s="110" t="s">
        <v>166</v>
      </c>
      <c r="B234" s="293">
        <v>0</v>
      </c>
      <c r="C234" s="293">
        <v>0</v>
      </c>
      <c r="D234" s="293">
        <v>0</v>
      </c>
      <c r="E234" s="21"/>
      <c r="F234" s="110" t="s">
        <v>84</v>
      </c>
      <c r="G234" s="293">
        <v>0</v>
      </c>
      <c r="H234" s="293">
        <v>0</v>
      </c>
      <c r="I234" s="293">
        <v>0</v>
      </c>
      <c r="J234" s="21"/>
      <c r="K234" s="110" t="s">
        <v>164</v>
      </c>
      <c r="L234" s="293">
        <v>0</v>
      </c>
      <c r="M234" s="293">
        <v>0</v>
      </c>
      <c r="N234" s="293">
        <v>0</v>
      </c>
    </row>
    <row r="235" spans="1:14" x14ac:dyDescent="0.25">
      <c r="A235" s="110" t="s">
        <v>167</v>
      </c>
      <c r="B235" s="293">
        <v>0</v>
      </c>
      <c r="C235" s="293">
        <v>0</v>
      </c>
      <c r="D235" s="293">
        <v>0</v>
      </c>
      <c r="E235" s="21"/>
      <c r="F235" s="110" t="s">
        <v>85</v>
      </c>
      <c r="G235" s="293">
        <v>0</v>
      </c>
      <c r="H235" s="293">
        <v>0</v>
      </c>
      <c r="I235" s="293">
        <v>0</v>
      </c>
      <c r="J235" s="21"/>
      <c r="K235" s="110" t="s">
        <v>165</v>
      </c>
      <c r="L235" s="293">
        <v>1E-4</v>
      </c>
      <c r="M235" s="293">
        <v>0</v>
      </c>
      <c r="N235" s="293">
        <v>0</v>
      </c>
    </row>
    <row r="236" spans="1:14" x14ac:dyDescent="0.25">
      <c r="A236" s="110" t="s">
        <v>176</v>
      </c>
      <c r="B236" s="293">
        <v>0</v>
      </c>
      <c r="C236" s="293">
        <v>0</v>
      </c>
      <c r="D236" s="293">
        <v>0</v>
      </c>
      <c r="E236" s="21"/>
      <c r="F236" s="110" t="s">
        <v>86</v>
      </c>
      <c r="G236" s="293">
        <v>0</v>
      </c>
      <c r="H236" s="293">
        <v>0</v>
      </c>
      <c r="I236" s="293">
        <v>0</v>
      </c>
      <c r="J236" s="21"/>
      <c r="K236" s="110" t="s">
        <v>166</v>
      </c>
      <c r="L236" s="293">
        <v>0</v>
      </c>
      <c r="M236" s="293">
        <v>0</v>
      </c>
      <c r="N236" s="293">
        <v>0</v>
      </c>
    </row>
    <row r="237" spans="1:14" x14ac:dyDescent="0.25">
      <c r="A237" s="110" t="s">
        <v>177</v>
      </c>
      <c r="B237" s="293">
        <v>0</v>
      </c>
      <c r="C237" s="293">
        <v>0.16222810999999998</v>
      </c>
      <c r="D237" s="293">
        <v>0</v>
      </c>
      <c r="E237" s="21"/>
      <c r="F237" s="110" t="s">
        <v>89</v>
      </c>
      <c r="G237" s="293">
        <v>0.49575000000000002</v>
      </c>
      <c r="H237" s="293">
        <v>0.71055212000000001</v>
      </c>
      <c r="I237" s="293">
        <v>0</v>
      </c>
      <c r="J237" s="21"/>
      <c r="K237" s="110" t="s">
        <v>169</v>
      </c>
      <c r="L237" s="293">
        <v>0</v>
      </c>
      <c r="M237" s="293">
        <v>8.0000000000000007E-5</v>
      </c>
      <c r="N237" s="293">
        <v>0</v>
      </c>
    </row>
    <row r="238" spans="1:14" x14ac:dyDescent="0.25">
      <c r="A238" s="110" t="s">
        <v>179</v>
      </c>
      <c r="B238" s="293">
        <v>0</v>
      </c>
      <c r="C238" s="293">
        <v>0</v>
      </c>
      <c r="D238" s="293">
        <v>0</v>
      </c>
      <c r="E238" s="21"/>
      <c r="F238" s="110" t="s">
        <v>92</v>
      </c>
      <c r="G238" s="293">
        <v>8.2999999999999998E-5</v>
      </c>
      <c r="H238" s="293">
        <v>0</v>
      </c>
      <c r="I238" s="293">
        <v>0</v>
      </c>
      <c r="J238" s="21"/>
      <c r="K238" s="110" t="s">
        <v>170</v>
      </c>
      <c r="L238" s="293">
        <v>0</v>
      </c>
      <c r="M238" s="293">
        <v>0</v>
      </c>
      <c r="N238" s="293">
        <v>0</v>
      </c>
    </row>
    <row r="239" spans="1:14" x14ac:dyDescent="0.25">
      <c r="A239" s="110" t="s">
        <v>180</v>
      </c>
      <c r="B239" s="293">
        <v>0</v>
      </c>
      <c r="C239" s="293">
        <v>0.14481517999999999</v>
      </c>
      <c r="D239" s="293">
        <v>0</v>
      </c>
      <c r="E239" s="21"/>
      <c r="F239" s="110" t="s">
        <v>100</v>
      </c>
      <c r="G239" s="293">
        <v>1.4999999999999999E-4</v>
      </c>
      <c r="H239" s="293">
        <v>0</v>
      </c>
      <c r="I239" s="293">
        <v>0</v>
      </c>
      <c r="J239" s="21"/>
      <c r="K239" s="110" t="s">
        <v>176</v>
      </c>
      <c r="L239" s="293">
        <v>0</v>
      </c>
      <c r="M239" s="293">
        <v>0</v>
      </c>
      <c r="N239" s="293">
        <v>0</v>
      </c>
    </row>
    <row r="240" spans="1:14" x14ac:dyDescent="0.25">
      <c r="A240" s="110" t="s">
        <v>182</v>
      </c>
      <c r="B240" s="293">
        <v>0</v>
      </c>
      <c r="C240" s="293">
        <v>0</v>
      </c>
      <c r="D240" s="293">
        <v>0</v>
      </c>
      <c r="E240" s="21"/>
      <c r="F240" s="110" t="s">
        <v>101</v>
      </c>
      <c r="G240" s="293">
        <v>2.3270000000000001E-3</v>
      </c>
      <c r="H240" s="293">
        <v>0</v>
      </c>
      <c r="I240" s="293">
        <v>0</v>
      </c>
      <c r="J240" s="21"/>
      <c r="K240" s="110" t="s">
        <v>177</v>
      </c>
      <c r="L240" s="293">
        <v>0</v>
      </c>
      <c r="M240" s="293">
        <v>0</v>
      </c>
      <c r="N240" s="293">
        <v>0</v>
      </c>
    </row>
    <row r="241" spans="1:14" x14ac:dyDescent="0.25">
      <c r="A241" s="110" t="s">
        <v>186</v>
      </c>
      <c r="B241" s="293">
        <v>0</v>
      </c>
      <c r="C241" s="293">
        <v>0</v>
      </c>
      <c r="D241" s="293">
        <v>0</v>
      </c>
      <c r="E241" s="21"/>
      <c r="F241" s="110" t="s">
        <v>112</v>
      </c>
      <c r="G241" s="293">
        <v>2.2953370499999997</v>
      </c>
      <c r="H241" s="293">
        <v>0</v>
      </c>
      <c r="I241" s="293">
        <v>0</v>
      </c>
      <c r="J241" s="21"/>
      <c r="K241" s="110" t="s">
        <v>180</v>
      </c>
      <c r="L241" s="293">
        <v>0</v>
      </c>
      <c r="M241" s="293">
        <v>0</v>
      </c>
      <c r="N241" s="293">
        <v>0</v>
      </c>
    </row>
    <row r="242" spans="1:14" x14ac:dyDescent="0.25">
      <c r="A242" s="110" t="s">
        <v>187</v>
      </c>
      <c r="B242" s="293">
        <v>0</v>
      </c>
      <c r="C242" s="293">
        <v>1.1337750000000001E-2</v>
      </c>
      <c r="D242" s="293">
        <v>0</v>
      </c>
      <c r="E242" s="21"/>
      <c r="F242" s="110" t="s">
        <v>115</v>
      </c>
      <c r="G242" s="293">
        <v>0</v>
      </c>
      <c r="H242" s="293">
        <v>0</v>
      </c>
      <c r="I242" s="293">
        <v>0</v>
      </c>
      <c r="J242" s="21"/>
      <c r="K242" s="110" t="s">
        <v>181</v>
      </c>
      <c r="L242" s="293">
        <v>0</v>
      </c>
      <c r="M242" s="293">
        <v>0</v>
      </c>
      <c r="N242" s="293">
        <v>0</v>
      </c>
    </row>
    <row r="243" spans="1:14" s="137" customFormat="1" ht="13" x14ac:dyDescent="0.3">
      <c r="A243" s="110" t="s">
        <v>188</v>
      </c>
      <c r="B243" s="293">
        <v>0</v>
      </c>
      <c r="C243" s="293">
        <v>0</v>
      </c>
      <c r="D243" s="293">
        <v>0</v>
      </c>
      <c r="E243" s="142"/>
      <c r="F243" s="110" t="s">
        <v>118</v>
      </c>
      <c r="G243" s="293">
        <v>0</v>
      </c>
      <c r="H243" s="293">
        <v>0</v>
      </c>
      <c r="I243" s="293">
        <v>0</v>
      </c>
      <c r="J243" s="142"/>
      <c r="K243" s="110" t="s">
        <v>182</v>
      </c>
      <c r="L243" s="293">
        <v>0</v>
      </c>
      <c r="M243" s="293">
        <v>0</v>
      </c>
      <c r="N243" s="293">
        <v>0</v>
      </c>
    </row>
    <row r="244" spans="1:14" x14ac:dyDescent="0.25">
      <c r="A244" s="110" t="s">
        <v>191</v>
      </c>
      <c r="B244" s="167">
        <v>0</v>
      </c>
      <c r="C244" s="167">
        <v>0</v>
      </c>
      <c r="D244" s="167">
        <v>0</v>
      </c>
      <c r="F244" s="110" t="s">
        <v>126</v>
      </c>
      <c r="G244" s="167">
        <v>5.0165000000000001E-2</v>
      </c>
      <c r="H244" s="167">
        <v>2.5000000000000001E-3</v>
      </c>
      <c r="I244" s="167">
        <v>0</v>
      </c>
      <c r="K244" s="110" t="s">
        <v>183</v>
      </c>
      <c r="L244" s="167">
        <v>0</v>
      </c>
      <c r="M244" s="167">
        <v>0</v>
      </c>
      <c r="N244" s="167">
        <v>0</v>
      </c>
    </row>
    <row r="245" spans="1:14" x14ac:dyDescent="0.25">
      <c r="A245" s="110" t="s">
        <v>192</v>
      </c>
      <c r="B245" s="167">
        <v>0</v>
      </c>
      <c r="C245" s="167">
        <v>0</v>
      </c>
      <c r="D245" s="167">
        <v>0</v>
      </c>
      <c r="F245" s="110" t="s">
        <v>127</v>
      </c>
      <c r="G245" s="167">
        <v>0</v>
      </c>
      <c r="H245" s="167">
        <v>0</v>
      </c>
      <c r="I245" s="167">
        <v>0</v>
      </c>
      <c r="K245" s="110" t="s">
        <v>185</v>
      </c>
      <c r="L245" s="167">
        <v>0</v>
      </c>
      <c r="M245" s="167">
        <v>1E-4</v>
      </c>
      <c r="N245" s="167">
        <v>0</v>
      </c>
    </row>
    <row r="246" spans="1:14" x14ac:dyDescent="0.25">
      <c r="A246" s="110" t="s">
        <v>193</v>
      </c>
      <c r="B246" s="167">
        <v>0</v>
      </c>
      <c r="C246" s="167">
        <v>2.4635999999999999E-4</v>
      </c>
      <c r="D246" s="167">
        <v>0</v>
      </c>
      <c r="F246" s="110" t="s">
        <v>131</v>
      </c>
      <c r="G246" s="167">
        <v>0</v>
      </c>
      <c r="H246" s="167">
        <v>0</v>
      </c>
      <c r="I246" s="167">
        <v>0</v>
      </c>
      <c r="K246" s="110" t="s">
        <v>186</v>
      </c>
      <c r="L246" s="167">
        <v>0</v>
      </c>
      <c r="M246" s="167">
        <v>1E-4</v>
      </c>
      <c r="N246" s="167">
        <v>0</v>
      </c>
    </row>
    <row r="247" spans="1:14" x14ac:dyDescent="0.25">
      <c r="A247" s="110" t="s">
        <v>205</v>
      </c>
      <c r="B247" s="167">
        <v>0</v>
      </c>
      <c r="C247" s="167">
        <v>4.1631250000000002E-2</v>
      </c>
      <c r="D247" s="167">
        <v>0</v>
      </c>
      <c r="F247" s="110" t="s">
        <v>137</v>
      </c>
      <c r="G247" s="167">
        <v>6.2435999999999998E-2</v>
      </c>
      <c r="H247" s="167">
        <v>0</v>
      </c>
      <c r="I247" s="167">
        <v>0</v>
      </c>
      <c r="K247" s="110" t="s">
        <v>187</v>
      </c>
      <c r="L247" s="167">
        <v>0</v>
      </c>
      <c r="M247" s="167">
        <v>0</v>
      </c>
      <c r="N247" s="167">
        <v>0</v>
      </c>
    </row>
    <row r="248" spans="1:14" x14ac:dyDescent="0.25">
      <c r="A248" s="110" t="s">
        <v>207</v>
      </c>
      <c r="B248" s="167">
        <v>0</v>
      </c>
      <c r="C248" s="167">
        <v>0</v>
      </c>
      <c r="D248" s="167">
        <v>0</v>
      </c>
      <c r="F248" s="110" t="s">
        <v>138</v>
      </c>
      <c r="G248" s="167">
        <v>0.17182</v>
      </c>
      <c r="H248" s="167">
        <v>2.0799999999999999E-4</v>
      </c>
      <c r="I248" s="167">
        <v>0</v>
      </c>
      <c r="K248" s="110" t="s">
        <v>188</v>
      </c>
      <c r="L248" s="167">
        <v>3.2550000000000003E-2</v>
      </c>
      <c r="M248" s="167">
        <v>0</v>
      </c>
      <c r="N248" s="167">
        <v>0</v>
      </c>
    </row>
    <row r="249" spans="1:14" x14ac:dyDescent="0.25">
      <c r="A249" s="110" t="s">
        <v>208</v>
      </c>
      <c r="B249" s="167">
        <v>0</v>
      </c>
      <c r="C249" s="167">
        <v>0</v>
      </c>
      <c r="D249" s="167">
        <v>0</v>
      </c>
      <c r="F249" s="110" t="s">
        <v>152</v>
      </c>
      <c r="G249" s="167">
        <v>0</v>
      </c>
      <c r="H249" s="167">
        <v>0</v>
      </c>
      <c r="I249" s="167">
        <v>0</v>
      </c>
      <c r="K249" s="110" t="s">
        <v>191</v>
      </c>
      <c r="L249" s="167">
        <v>0</v>
      </c>
      <c r="M249" s="167">
        <v>0</v>
      </c>
      <c r="N249" s="167">
        <v>0</v>
      </c>
    </row>
    <row r="250" spans="1:14" x14ac:dyDescent="0.25">
      <c r="A250" s="110" t="s">
        <v>213</v>
      </c>
      <c r="B250" s="167">
        <v>0</v>
      </c>
      <c r="C250" s="167">
        <v>0</v>
      </c>
      <c r="D250" s="167">
        <v>0</v>
      </c>
      <c r="F250" s="110" t="s">
        <v>158</v>
      </c>
      <c r="G250" s="167">
        <v>0.44916</v>
      </c>
      <c r="H250" s="167">
        <v>0</v>
      </c>
      <c r="I250" s="167">
        <v>0</v>
      </c>
      <c r="K250" s="110" t="s">
        <v>192</v>
      </c>
      <c r="L250" s="167">
        <v>0</v>
      </c>
      <c r="M250" s="167">
        <v>0</v>
      </c>
      <c r="N250" s="167">
        <v>0</v>
      </c>
    </row>
    <row r="251" spans="1:14" x14ac:dyDescent="0.25">
      <c r="A251" s="110" t="s">
        <v>219</v>
      </c>
      <c r="B251" s="167">
        <v>0</v>
      </c>
      <c r="C251" s="167">
        <v>0</v>
      </c>
      <c r="D251" s="167">
        <v>0</v>
      </c>
      <c r="F251" s="110" t="s">
        <v>161</v>
      </c>
      <c r="G251" s="167">
        <v>0</v>
      </c>
      <c r="H251" s="167">
        <v>0</v>
      </c>
      <c r="I251" s="167">
        <v>0</v>
      </c>
      <c r="K251" s="110" t="s">
        <v>207</v>
      </c>
      <c r="L251" s="167">
        <v>0</v>
      </c>
      <c r="M251" s="167">
        <v>0</v>
      </c>
      <c r="N251" s="167">
        <v>0</v>
      </c>
    </row>
    <row r="252" spans="1:14" x14ac:dyDescent="0.25">
      <c r="A252" s="110" t="s">
        <v>223</v>
      </c>
      <c r="B252" s="167">
        <v>0</v>
      </c>
      <c r="C252" s="167">
        <v>0</v>
      </c>
      <c r="D252" s="167">
        <v>0</v>
      </c>
      <c r="F252" s="110" t="s">
        <v>162</v>
      </c>
      <c r="G252" s="167">
        <v>0.13405798000000002</v>
      </c>
      <c r="H252" s="167">
        <v>0</v>
      </c>
      <c r="I252" s="167">
        <v>0</v>
      </c>
      <c r="K252" s="110" t="s">
        <v>217</v>
      </c>
      <c r="L252" s="167">
        <v>0</v>
      </c>
      <c r="M252" s="167">
        <v>0</v>
      </c>
      <c r="N252" s="167">
        <v>0</v>
      </c>
    </row>
    <row r="253" spans="1:14" x14ac:dyDescent="0.25">
      <c r="A253" s="110" t="s">
        <v>224</v>
      </c>
      <c r="B253" s="167">
        <v>0</v>
      </c>
      <c r="C253" s="167">
        <v>0</v>
      </c>
      <c r="D253" s="167">
        <v>0</v>
      </c>
      <c r="F253" s="110" t="s">
        <v>164</v>
      </c>
      <c r="G253" s="167">
        <v>0</v>
      </c>
      <c r="H253" s="167">
        <v>0</v>
      </c>
      <c r="I253" s="167">
        <v>0</v>
      </c>
      <c r="K253" s="110" t="s">
        <v>218</v>
      </c>
      <c r="L253" s="167">
        <v>0</v>
      </c>
      <c r="M253" s="167">
        <v>0</v>
      </c>
      <c r="N253" s="167">
        <v>0</v>
      </c>
    </row>
    <row r="254" spans="1:14" x14ac:dyDescent="0.25">
      <c r="A254" s="110" t="s">
        <v>226</v>
      </c>
      <c r="B254" s="167">
        <v>0</v>
      </c>
      <c r="C254" s="167">
        <v>0</v>
      </c>
      <c r="D254" s="167">
        <v>0</v>
      </c>
      <c r="F254" s="110" t="s">
        <v>166</v>
      </c>
      <c r="G254" s="167">
        <v>0</v>
      </c>
      <c r="H254" s="167">
        <v>0</v>
      </c>
      <c r="I254" s="167">
        <v>0</v>
      </c>
      <c r="K254" s="110" t="s">
        <v>219</v>
      </c>
      <c r="L254" s="167">
        <v>0</v>
      </c>
      <c r="M254" s="167">
        <v>0</v>
      </c>
      <c r="N254" s="167">
        <v>0</v>
      </c>
    </row>
    <row r="255" spans="1:14" x14ac:dyDescent="0.25">
      <c r="A255" s="110" t="s">
        <v>230</v>
      </c>
      <c r="B255" s="167">
        <v>0</v>
      </c>
      <c r="C255" s="167">
        <v>5.2732100000000004E-3</v>
      </c>
      <c r="D255" s="167">
        <v>0</v>
      </c>
      <c r="F255" s="110" t="s">
        <v>176</v>
      </c>
      <c r="G255" s="167">
        <v>0</v>
      </c>
      <c r="H255" s="167">
        <v>0</v>
      </c>
      <c r="I255" s="167">
        <v>0</v>
      </c>
      <c r="K255" s="110" t="s">
        <v>221</v>
      </c>
      <c r="L255" s="167">
        <v>1.2999999999999999E-3</v>
      </c>
      <c r="M255" s="167">
        <v>1E-3</v>
      </c>
      <c r="N255" s="167">
        <v>0</v>
      </c>
    </row>
    <row r="256" spans="1:14" x14ac:dyDescent="0.25">
      <c r="A256" s="110" t="s">
        <v>234</v>
      </c>
      <c r="B256" s="167">
        <v>0</v>
      </c>
      <c r="C256" s="167">
        <v>0</v>
      </c>
      <c r="D256" s="167">
        <v>0</v>
      </c>
      <c r="F256" s="110" t="s">
        <v>177</v>
      </c>
      <c r="G256" s="167">
        <v>0</v>
      </c>
      <c r="H256" s="167">
        <v>0</v>
      </c>
      <c r="I256" s="167">
        <v>0</v>
      </c>
      <c r="K256" s="110" t="s">
        <v>222</v>
      </c>
      <c r="L256" s="167">
        <v>0</v>
      </c>
      <c r="M256" s="167">
        <v>0</v>
      </c>
      <c r="N256" s="167">
        <v>0</v>
      </c>
    </row>
    <row r="257" spans="1:14" x14ac:dyDescent="0.25">
      <c r="A257" s="110" t="s">
        <v>241</v>
      </c>
      <c r="B257" s="167">
        <v>0</v>
      </c>
      <c r="C257" s="167">
        <v>0</v>
      </c>
      <c r="D257" s="167">
        <v>0</v>
      </c>
      <c r="F257" s="110" t="s">
        <v>186</v>
      </c>
      <c r="G257" s="167">
        <v>0.59502670999999996</v>
      </c>
      <c r="H257" s="167">
        <v>0</v>
      </c>
      <c r="I257" s="167">
        <v>0</v>
      </c>
      <c r="K257" s="110" t="s">
        <v>223</v>
      </c>
      <c r="L257" s="167">
        <v>0</v>
      </c>
      <c r="M257" s="167">
        <v>0</v>
      </c>
      <c r="N257" s="167">
        <v>0</v>
      </c>
    </row>
    <row r="258" spans="1:14" x14ac:dyDescent="0.25">
      <c r="A258" s="110" t="s">
        <v>244</v>
      </c>
      <c r="B258" s="167">
        <v>0</v>
      </c>
      <c r="C258" s="167">
        <v>0</v>
      </c>
      <c r="D258" s="167">
        <v>0</v>
      </c>
      <c r="F258" s="110" t="s">
        <v>191</v>
      </c>
      <c r="G258" s="167">
        <v>2.0000000000000001E-4</v>
      </c>
      <c r="H258" s="167">
        <v>0</v>
      </c>
      <c r="I258" s="167">
        <v>0</v>
      </c>
      <c r="K258" s="110" t="s">
        <v>225</v>
      </c>
      <c r="L258" s="167">
        <v>0</v>
      </c>
      <c r="M258" s="167">
        <v>0</v>
      </c>
      <c r="N258" s="167">
        <v>0</v>
      </c>
    </row>
    <row r="259" spans="1:14" x14ac:dyDescent="0.25">
      <c r="A259" s="110" t="s">
        <v>245</v>
      </c>
      <c r="B259" s="167">
        <v>0</v>
      </c>
      <c r="C259" s="167">
        <v>0</v>
      </c>
      <c r="D259" s="167">
        <v>0</v>
      </c>
      <c r="F259" s="110" t="s">
        <v>192</v>
      </c>
      <c r="G259" s="167">
        <v>4.0043500000000003E-3</v>
      </c>
      <c r="H259" s="167">
        <v>0.72224255000000004</v>
      </c>
      <c r="I259" s="167">
        <v>0</v>
      </c>
      <c r="K259" s="110" t="s">
        <v>226</v>
      </c>
      <c r="L259" s="167">
        <v>0</v>
      </c>
      <c r="M259" s="167">
        <v>0</v>
      </c>
      <c r="N259" s="167">
        <v>0</v>
      </c>
    </row>
    <row r="260" spans="1:14" x14ac:dyDescent="0.25">
      <c r="A260" s="110" t="s">
        <v>247</v>
      </c>
      <c r="B260" s="167">
        <v>0</v>
      </c>
      <c r="C260" s="167">
        <v>0</v>
      </c>
      <c r="D260" s="167">
        <v>0</v>
      </c>
      <c r="F260" s="110" t="s">
        <v>223</v>
      </c>
      <c r="G260" s="167">
        <v>0.65411909000000001</v>
      </c>
      <c r="H260" s="167">
        <v>0</v>
      </c>
      <c r="I260" s="167">
        <v>0</v>
      </c>
      <c r="K260" s="110" t="s">
        <v>227</v>
      </c>
      <c r="L260" s="167">
        <v>0</v>
      </c>
      <c r="M260" s="167">
        <v>0</v>
      </c>
      <c r="N260" s="167">
        <v>0</v>
      </c>
    </row>
    <row r="261" spans="1:14" x14ac:dyDescent="0.25">
      <c r="A261" s="110" t="s">
        <v>248</v>
      </c>
      <c r="B261" s="167">
        <v>0</v>
      </c>
      <c r="C261" s="167">
        <v>0</v>
      </c>
      <c r="D261" s="167">
        <v>0</v>
      </c>
      <c r="F261" s="110" t="s">
        <v>239</v>
      </c>
      <c r="G261" s="167">
        <v>1.3050520000000001E-2</v>
      </c>
      <c r="H261" s="167">
        <v>0</v>
      </c>
      <c r="I261" s="167">
        <v>0</v>
      </c>
      <c r="K261" s="110" t="s">
        <v>241</v>
      </c>
      <c r="L261" s="167">
        <v>0</v>
      </c>
      <c r="M261" s="167">
        <v>9.4983000000000003E-4</v>
      </c>
      <c r="N261" s="167">
        <v>0</v>
      </c>
    </row>
    <row r="262" spans="1:14" x14ac:dyDescent="0.25">
      <c r="A262" s="110" t="s">
        <v>254</v>
      </c>
      <c r="B262" s="167">
        <v>0</v>
      </c>
      <c r="C262" s="167">
        <v>1.5378800000000001E-3</v>
      </c>
      <c r="D262" s="167">
        <v>0</v>
      </c>
      <c r="F262" s="110" t="s">
        <v>244</v>
      </c>
      <c r="G262" s="167">
        <v>1.3940000000000001E-3</v>
      </c>
      <c r="H262" s="167">
        <v>0</v>
      </c>
      <c r="I262" s="167">
        <v>0</v>
      </c>
      <c r="K262" s="110" t="s">
        <v>244</v>
      </c>
      <c r="L262" s="167">
        <v>0</v>
      </c>
      <c r="M262" s="167">
        <v>0</v>
      </c>
      <c r="N262" s="167">
        <v>0</v>
      </c>
    </row>
    <row r="263" spans="1:14" x14ac:dyDescent="0.25">
      <c r="A263" s="110" t="s">
        <v>255</v>
      </c>
      <c r="B263" s="167">
        <v>0</v>
      </c>
      <c r="C263" s="167">
        <v>0</v>
      </c>
      <c r="D263" s="167">
        <v>0</v>
      </c>
      <c r="F263" s="110" t="s">
        <v>245</v>
      </c>
      <c r="G263" s="167">
        <v>0</v>
      </c>
      <c r="H263" s="167">
        <v>0</v>
      </c>
      <c r="I263" s="167">
        <v>0</v>
      </c>
      <c r="K263" s="110" t="s">
        <v>245</v>
      </c>
      <c r="L263" s="167">
        <v>0</v>
      </c>
      <c r="M263" s="167">
        <v>0</v>
      </c>
      <c r="N263" s="167">
        <v>0</v>
      </c>
    </row>
    <row r="264" spans="1:14" x14ac:dyDescent="0.25">
      <c r="A264" s="110" t="s">
        <v>257</v>
      </c>
      <c r="B264" s="167">
        <v>0</v>
      </c>
      <c r="C264" s="167">
        <v>0</v>
      </c>
      <c r="D264" s="167">
        <v>0</v>
      </c>
      <c r="F264" s="110" t="s">
        <v>257</v>
      </c>
      <c r="G264" s="167">
        <v>0</v>
      </c>
      <c r="H264" s="167">
        <v>0</v>
      </c>
      <c r="I264" s="167">
        <v>0</v>
      </c>
      <c r="K264" s="110" t="s">
        <v>248</v>
      </c>
      <c r="L264" s="167">
        <v>0</v>
      </c>
      <c r="M264" s="167">
        <v>0</v>
      </c>
      <c r="N264" s="167">
        <v>0</v>
      </c>
    </row>
    <row r="265" spans="1:14" x14ac:dyDescent="0.25">
      <c r="A265" s="110" t="s">
        <v>259</v>
      </c>
      <c r="B265" s="167">
        <v>0</v>
      </c>
      <c r="C265" s="167">
        <v>0</v>
      </c>
      <c r="D265" s="167">
        <v>0</v>
      </c>
      <c r="F265" s="110" t="s">
        <v>259</v>
      </c>
      <c r="G265" s="167">
        <v>0</v>
      </c>
      <c r="H265" s="167">
        <v>0</v>
      </c>
      <c r="I265" s="167">
        <v>0</v>
      </c>
      <c r="K265" s="110" t="s">
        <v>257</v>
      </c>
      <c r="L265" s="167">
        <v>0</v>
      </c>
      <c r="M265" s="167">
        <v>0</v>
      </c>
      <c r="N265" s="167">
        <v>0</v>
      </c>
    </row>
    <row r="266" spans="1:14" x14ac:dyDescent="0.25">
      <c r="A266" s="110" t="s">
        <v>260</v>
      </c>
      <c r="B266" s="167">
        <v>0</v>
      </c>
      <c r="C266" s="167">
        <v>0</v>
      </c>
      <c r="D266" s="167">
        <v>0</v>
      </c>
      <c r="F266" s="110" t="s">
        <v>260</v>
      </c>
      <c r="G266" s="167">
        <v>0</v>
      </c>
      <c r="H266" s="167">
        <v>0</v>
      </c>
      <c r="I266" s="167">
        <v>0</v>
      </c>
      <c r="K266" s="110" t="s">
        <v>259</v>
      </c>
      <c r="L266" s="167">
        <v>0</v>
      </c>
      <c r="M266" s="167">
        <v>0</v>
      </c>
      <c r="N266" s="167">
        <v>0</v>
      </c>
    </row>
    <row r="267" spans="1:14" x14ac:dyDescent="0.25">
      <c r="A267" s="110" t="s">
        <v>261</v>
      </c>
      <c r="B267" s="167">
        <v>0</v>
      </c>
      <c r="C267" s="167">
        <v>0</v>
      </c>
      <c r="D267" s="167">
        <v>0</v>
      </c>
      <c r="F267" s="110" t="s">
        <v>261</v>
      </c>
      <c r="G267" s="167">
        <v>0</v>
      </c>
      <c r="H267" s="167">
        <v>0</v>
      </c>
      <c r="I267" s="167">
        <v>0</v>
      </c>
      <c r="K267" s="110" t="s">
        <v>261</v>
      </c>
      <c r="L267" s="167">
        <v>0</v>
      </c>
      <c r="M267" s="167">
        <v>0</v>
      </c>
      <c r="N267" s="167">
        <v>0</v>
      </c>
    </row>
    <row r="268" spans="1:14" x14ac:dyDescent="0.25">
      <c r="A268" s="110" t="s">
        <v>866</v>
      </c>
      <c r="B268" s="167">
        <v>0</v>
      </c>
      <c r="C268" s="167">
        <v>0</v>
      </c>
      <c r="D268" s="167">
        <v>0</v>
      </c>
      <c r="F268" s="110" t="s">
        <v>866</v>
      </c>
      <c r="G268" s="167">
        <v>0</v>
      </c>
      <c r="H268" s="167">
        <v>0</v>
      </c>
      <c r="I268" s="167">
        <v>0</v>
      </c>
      <c r="K268" s="110" t="s">
        <v>866</v>
      </c>
      <c r="L268" s="167">
        <v>0</v>
      </c>
      <c r="M268" s="167">
        <v>0</v>
      </c>
      <c r="N268" s="167">
        <v>0</v>
      </c>
    </row>
  </sheetData>
  <sortState xmlns:xlrd2="http://schemas.microsoft.com/office/spreadsheetml/2017/richdata2" ref="K5:N182">
    <sortCondition descending="1" ref="N5:N182"/>
  </sortState>
  <mergeCells count="7">
    <mergeCell ref="A1:G1"/>
    <mergeCell ref="A2:D2"/>
    <mergeCell ref="F2:I2"/>
    <mergeCell ref="K2:N2"/>
    <mergeCell ref="C3:D3"/>
    <mergeCell ref="H3:I3"/>
    <mergeCell ref="M3:N3"/>
  </mergeCells>
  <phoneticPr fontId="4" type="noConversion"/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3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7265625" style="41" customWidth="1"/>
    <col min="2" max="2" width="13.453125" style="41" customWidth="1"/>
    <col min="3" max="3" width="13.36328125" style="41" customWidth="1"/>
    <col min="4" max="4" width="12.453125" style="41" customWidth="1"/>
    <col min="5" max="5" width="15.81640625" style="41" bestFit="1" customWidth="1"/>
    <col min="6" max="6" width="12.453125" style="41" customWidth="1"/>
    <col min="7" max="9" width="13.36328125" style="41" customWidth="1"/>
    <col min="10" max="10" width="8.81640625" style="41"/>
    <col min="11" max="11" width="12" style="4" customWidth="1"/>
    <col min="12" max="16384" width="8.81640625" style="4"/>
  </cols>
  <sheetData>
    <row r="1" spans="1:12" ht="13" x14ac:dyDescent="0.3">
      <c r="A1" s="40" t="s">
        <v>869</v>
      </c>
      <c r="K1" s="352" t="s">
        <v>313</v>
      </c>
      <c r="L1" s="352"/>
    </row>
    <row r="2" spans="1:12" ht="13" x14ac:dyDescent="0.3">
      <c r="A2" s="350" t="s">
        <v>321</v>
      </c>
      <c r="B2" s="380">
        <v>44958</v>
      </c>
      <c r="C2" s="380"/>
      <c r="D2" s="380">
        <v>45292</v>
      </c>
      <c r="E2" s="380"/>
      <c r="F2" s="380">
        <v>45323</v>
      </c>
      <c r="G2" s="380"/>
      <c r="H2" s="379" t="s">
        <v>323</v>
      </c>
      <c r="I2" s="379" t="s">
        <v>322</v>
      </c>
    </row>
    <row r="3" spans="1:12" ht="13" x14ac:dyDescent="0.3">
      <c r="A3" s="351"/>
      <c r="B3" s="27" t="s">
        <v>507</v>
      </c>
      <c r="C3" s="43" t="s">
        <v>295</v>
      </c>
      <c r="D3" s="27" t="s">
        <v>507</v>
      </c>
      <c r="E3" s="43" t="s">
        <v>295</v>
      </c>
      <c r="F3" s="27" t="s">
        <v>507</v>
      </c>
      <c r="G3" s="43" t="s">
        <v>295</v>
      </c>
      <c r="H3" s="382"/>
      <c r="I3" s="382"/>
    </row>
    <row r="4" spans="1:12" x14ac:dyDescent="0.25">
      <c r="A4" s="20" t="s">
        <v>513</v>
      </c>
      <c r="B4" s="284">
        <v>4857.172712476</v>
      </c>
      <c r="C4" s="29">
        <f>(B4/$B$11)*100</f>
        <v>56.82026736826775</v>
      </c>
      <c r="D4" s="284">
        <v>5351.0667270200001</v>
      </c>
      <c r="E4" s="29">
        <f>(D4/$D$11)*100</f>
        <v>38.91148401959088</v>
      </c>
      <c r="F4" s="284">
        <v>6392.4067275550005</v>
      </c>
      <c r="G4" s="29">
        <f>(F4/$F$11)*100</f>
        <v>63.710856466205826</v>
      </c>
      <c r="H4" s="29">
        <f>((F4/D4)-1)*100</f>
        <v>19.460418896979824</v>
      </c>
      <c r="I4" s="30">
        <f>((F4/B4)-1)*100</f>
        <v>31.607564852195623</v>
      </c>
    </row>
    <row r="5" spans="1:12" x14ac:dyDescent="0.25">
      <c r="A5" s="21" t="s">
        <v>545</v>
      </c>
      <c r="B5" s="285">
        <v>3421.6358212600003</v>
      </c>
      <c r="C5" s="29">
        <f>(B5/$B$11)*100</f>
        <v>40.027043242966883</v>
      </c>
      <c r="D5" s="285">
        <v>7854.0260827100001</v>
      </c>
      <c r="E5" s="29">
        <f>(D5/$D$11)*100</f>
        <v>57.112315356421441</v>
      </c>
      <c r="F5" s="285">
        <v>3009.4321508600001</v>
      </c>
      <c r="G5" s="29">
        <f>(F5/$F$11)*100</f>
        <v>29.993945626416942</v>
      </c>
      <c r="H5" s="29">
        <f>((F5/D5)-1)*100</f>
        <v>-61.682936634434917</v>
      </c>
      <c r="I5" s="30">
        <f>((F5/B5)-1)*100</f>
        <v>-12.046976707422019</v>
      </c>
    </row>
    <row r="6" spans="1:12" x14ac:dyDescent="0.25">
      <c r="A6" s="21" t="s">
        <v>544</v>
      </c>
      <c r="B6" s="285">
        <v>265.92451965999999</v>
      </c>
      <c r="C6" s="29">
        <f>(B6/$B$11)*100</f>
        <v>3.1108431182709428</v>
      </c>
      <c r="D6" s="285">
        <v>541.69286511000007</v>
      </c>
      <c r="E6" s="29">
        <f>(D6/$D$11)*100</f>
        <v>3.9390413798843635</v>
      </c>
      <c r="F6" s="285">
        <v>626.48899053999992</v>
      </c>
      <c r="G6" s="29">
        <f>(F6/$F$11)*100</f>
        <v>6.2439941410328057</v>
      </c>
      <c r="H6" s="29">
        <f>((F6/D6)-1)*100</f>
        <v>15.653912187449714</v>
      </c>
      <c r="I6" s="30">
        <f>((F6/B6)-1)*100</f>
        <v>135.58902779668554</v>
      </c>
    </row>
    <row r="7" spans="1:12" x14ac:dyDescent="0.25">
      <c r="A7" s="21" t="s">
        <v>867</v>
      </c>
      <c r="B7" s="285">
        <v>2.5410602599999996</v>
      </c>
      <c r="C7" s="29">
        <f>(B7/$B$11)*100</f>
        <v>2.9725877978606752E-2</v>
      </c>
      <c r="D7" s="285">
        <v>2.7362174100000001</v>
      </c>
      <c r="E7" s="29">
        <f>(D7/$D$11)*100</f>
        <v>1.9897019688751755E-2</v>
      </c>
      <c r="F7" s="285">
        <v>3.3414735699999998</v>
      </c>
      <c r="G7" s="29">
        <f>(F7/$F$11)*100</f>
        <v>3.330328498751782E-2</v>
      </c>
      <c r="H7" s="29">
        <f t="shared" ref="H7" si="0">((F7/D7)-1)*100</f>
        <v>22.120177943023901</v>
      </c>
      <c r="I7" s="30">
        <f>((F7/B7)-1)*100</f>
        <v>31.499186485250853</v>
      </c>
    </row>
    <row r="8" spans="1:12" x14ac:dyDescent="0.25">
      <c r="A8" s="21" t="s">
        <v>568</v>
      </c>
      <c r="B8" s="285">
        <v>1.03608875</v>
      </c>
      <c r="C8" s="29">
        <f>(B8/$B$11)*100</f>
        <v>1.2120392515802518E-2</v>
      </c>
      <c r="D8" s="285">
        <v>1.6604905000000001</v>
      </c>
      <c r="E8" s="29">
        <f>(D8/$D$11)*100</f>
        <v>1.2074629761048573E-2</v>
      </c>
      <c r="F8" s="285">
        <v>1.7897523</v>
      </c>
      <c r="G8" s="29">
        <f>(F8/$F$11)*100</f>
        <v>1.7837828028657871E-2</v>
      </c>
      <c r="H8" s="29">
        <f t="shared" ref="H8" si="1">((F8/D8)-1)*100</f>
        <v>7.7845552263021034</v>
      </c>
      <c r="I8" s="30">
        <f t="shared" ref="I8" si="2">((F8/B8)-1)*100</f>
        <v>72.741215460548148</v>
      </c>
    </row>
    <row r="9" spans="1:12" x14ac:dyDescent="0.25">
      <c r="A9" s="21" t="s">
        <v>591</v>
      </c>
      <c r="B9" s="285">
        <v>0</v>
      </c>
      <c r="C9" s="29">
        <f t="shared" ref="C9" si="3">(B9/$B$11)*100</f>
        <v>0</v>
      </c>
      <c r="D9" s="285">
        <v>5.191461E-2</v>
      </c>
      <c r="E9" s="29">
        <f t="shared" ref="E9" si="4">(D9/$D$11)*100</f>
        <v>3.7750875114264719E-4</v>
      </c>
      <c r="F9" s="285">
        <v>6.2862999999999999E-3</v>
      </c>
      <c r="G9" s="29">
        <f t="shared" ref="G9" si="5">(F9/$F$11)*100</f>
        <v>6.265332824913928E-5</v>
      </c>
      <c r="H9" s="29" t="s">
        <v>314</v>
      </c>
      <c r="I9" s="30" t="s">
        <v>314</v>
      </c>
    </row>
    <row r="10" spans="1:12" x14ac:dyDescent="0.25">
      <c r="A10" s="23" t="s">
        <v>590</v>
      </c>
      <c r="B10" s="285">
        <v>0</v>
      </c>
      <c r="C10" s="29">
        <f>(B10/$B$11)*100</f>
        <v>0</v>
      </c>
      <c r="D10" s="285">
        <v>0.66147800000000001</v>
      </c>
      <c r="E10" s="29">
        <f>(D10/$D$11)*100</f>
        <v>4.8100859023757665E-3</v>
      </c>
      <c r="F10" s="285">
        <v>0</v>
      </c>
      <c r="G10" s="29">
        <f>(F10/$F$11)*100</f>
        <v>0</v>
      </c>
      <c r="H10" s="29">
        <f>((F10/D10)-1)*100</f>
        <v>-100</v>
      </c>
      <c r="I10" s="30" t="s">
        <v>314</v>
      </c>
    </row>
    <row r="11" spans="1:12" ht="13" x14ac:dyDescent="0.3">
      <c r="A11" s="33" t="s">
        <v>262</v>
      </c>
      <c r="B11" s="272">
        <f>SUM(B4:B10)</f>
        <v>8548.3102024060008</v>
      </c>
      <c r="C11" s="273">
        <f>SUM(C4:C10)</f>
        <v>99.999999999999986</v>
      </c>
      <c r="D11" s="272">
        <f>SUM(D4:D10)</f>
        <v>13751.895775360001</v>
      </c>
      <c r="E11" s="273">
        <f>(SUM(E4:E10))</f>
        <v>100</v>
      </c>
      <c r="F11" s="272">
        <f>SUM(F4:F10)</f>
        <v>10033.465381125001</v>
      </c>
      <c r="G11" s="273">
        <f>SUM(G4:G10)</f>
        <v>99.999999999999986</v>
      </c>
      <c r="H11" s="187">
        <f>((F11/D11)-1)*100</f>
        <v>-27.039402093909903</v>
      </c>
      <c r="I11" s="187">
        <f>((F11/B11)-1)*100</f>
        <v>17.373669690893866</v>
      </c>
    </row>
    <row r="12" spans="1:12" x14ac:dyDescent="0.25">
      <c r="F12" s="44"/>
      <c r="G12" s="44"/>
      <c r="H12" s="44"/>
    </row>
    <row r="13" spans="1:12" x14ac:dyDescent="0.25">
      <c r="F13" s="44"/>
      <c r="G13" s="44"/>
      <c r="H13" s="44"/>
    </row>
    <row r="14" spans="1:12" x14ac:dyDescent="0.25">
      <c r="F14" s="44"/>
      <c r="G14" s="44"/>
      <c r="H14" s="44"/>
    </row>
    <row r="15" spans="1:12" x14ac:dyDescent="0.25">
      <c r="F15" s="44"/>
      <c r="G15" s="44"/>
      <c r="H15" s="44"/>
    </row>
    <row r="16" spans="1:12" x14ac:dyDescent="0.25">
      <c r="F16" s="44"/>
      <c r="G16" s="44"/>
      <c r="H16" s="44"/>
    </row>
    <row r="17" spans="6:8" x14ac:dyDescent="0.25">
      <c r="F17" s="44"/>
      <c r="G17" s="44"/>
      <c r="H17" s="44"/>
    </row>
    <row r="18" spans="6:8" x14ac:dyDescent="0.25">
      <c r="F18" s="44"/>
      <c r="G18" s="44"/>
      <c r="H18" s="44"/>
    </row>
    <row r="19" spans="6:8" x14ac:dyDescent="0.25">
      <c r="F19" s="44"/>
      <c r="G19" s="44"/>
      <c r="H19" s="44"/>
    </row>
    <row r="20" spans="6:8" x14ac:dyDescent="0.25">
      <c r="F20" s="44"/>
      <c r="G20" s="44"/>
      <c r="H20" s="44"/>
    </row>
    <row r="33" spans="1:10" x14ac:dyDescent="0.25">
      <c r="B33" s="45"/>
      <c r="C33" s="45"/>
    </row>
    <row r="37" spans="1:10" x14ac:dyDescent="0.25">
      <c r="E37" s="46"/>
      <c r="F37" s="46"/>
      <c r="G37" s="46"/>
      <c r="I37" s="4"/>
      <c r="J37" s="4"/>
    </row>
    <row r="38" spans="1:10" x14ac:dyDescent="0.25">
      <c r="E38" s="44"/>
      <c r="F38" s="44"/>
      <c r="I38" s="4"/>
      <c r="J38" s="4"/>
    </row>
    <row r="39" spans="1:10" x14ac:dyDescent="0.25">
      <c r="E39" s="44"/>
      <c r="F39" s="44"/>
      <c r="I39" s="4"/>
      <c r="J39" s="38"/>
    </row>
    <row r="40" spans="1:10" x14ac:dyDescent="0.25">
      <c r="E40" s="44"/>
      <c r="F40" s="44"/>
      <c r="I40" s="4"/>
      <c r="J40" s="38"/>
    </row>
    <row r="41" spans="1:10" x14ac:dyDescent="0.25">
      <c r="E41" s="44"/>
      <c r="F41" s="44"/>
      <c r="I41" s="4"/>
      <c r="J41" s="38"/>
    </row>
    <row r="42" spans="1:10" x14ac:dyDescent="0.25">
      <c r="E42" s="44"/>
      <c r="F42" s="44"/>
      <c r="I42" s="4"/>
      <c r="J42" s="38"/>
    </row>
    <row r="43" spans="1:10" x14ac:dyDescent="0.25">
      <c r="I43" s="4"/>
      <c r="J43" s="38"/>
    </row>
    <row r="44" spans="1:10" x14ac:dyDescent="0.25">
      <c r="E44" s="46"/>
      <c r="F44" s="46"/>
      <c r="G44" s="46"/>
      <c r="I44" s="4"/>
      <c r="J44" s="38"/>
    </row>
    <row r="45" spans="1:10" x14ac:dyDescent="0.25">
      <c r="B45" s="47"/>
      <c r="E45" s="46"/>
      <c r="F45" s="46"/>
      <c r="G45" s="46"/>
    </row>
    <row r="46" spans="1:10" x14ac:dyDescent="0.25">
      <c r="B46" s="48"/>
      <c r="E46" s="46"/>
      <c r="F46" s="46"/>
      <c r="G46" s="46"/>
    </row>
    <row r="47" spans="1:10" x14ac:dyDescent="0.25">
      <c r="A47" s="4"/>
      <c r="B47" s="4"/>
      <c r="C47" s="4"/>
      <c r="D47" s="4"/>
      <c r="E47" s="46"/>
      <c r="F47" s="46"/>
      <c r="G47" s="46"/>
    </row>
    <row r="48" spans="1:10" x14ac:dyDescent="0.25">
      <c r="A48" s="4"/>
      <c r="B48" s="38"/>
      <c r="C48" s="38"/>
      <c r="D48" s="38"/>
      <c r="E48" s="46"/>
      <c r="F48" s="46"/>
      <c r="G48" s="46"/>
    </row>
    <row r="49" spans="1:7" x14ac:dyDescent="0.25">
      <c r="A49" s="4"/>
      <c r="B49" s="38"/>
      <c r="C49" s="38"/>
      <c r="D49" s="38"/>
      <c r="E49" s="46"/>
      <c r="F49" s="46"/>
      <c r="G49" s="46"/>
    </row>
    <row r="50" spans="1:7" x14ac:dyDescent="0.25">
      <c r="A50" s="4"/>
      <c r="B50" s="38"/>
      <c r="C50" s="38"/>
      <c r="D50" s="38"/>
    </row>
    <row r="51" spans="1:7" x14ac:dyDescent="0.25">
      <c r="A51" s="4"/>
      <c r="B51" s="38"/>
      <c r="C51" s="38"/>
      <c r="D51" s="38"/>
    </row>
    <row r="52" spans="1:7" x14ac:dyDescent="0.25">
      <c r="A52" s="4"/>
      <c r="B52" s="38"/>
      <c r="C52" s="38"/>
      <c r="D52" s="38"/>
    </row>
    <row r="53" spans="1:7" x14ac:dyDescent="0.25">
      <c r="A53" s="4"/>
      <c r="B53" s="38"/>
      <c r="C53" s="38"/>
      <c r="D53" s="38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8"/>
  <sheetViews>
    <sheetView zoomScaleNormal="100" workbookViewId="0">
      <selection activeCell="O2" sqref="O2"/>
    </sheetView>
  </sheetViews>
  <sheetFormatPr defaultColWidth="8.81640625" defaultRowHeight="12.5" x14ac:dyDescent="0.25"/>
  <cols>
    <col min="1" max="1" width="11.7265625" style="4" customWidth="1"/>
    <col min="2" max="2" width="11.90625" style="4" bestFit="1" customWidth="1"/>
    <col min="3" max="3" width="10.7265625" style="4" bestFit="1" customWidth="1"/>
    <col min="4" max="4" width="11.90625" style="4" bestFit="1" customWidth="1"/>
    <col min="5" max="5" width="8.81640625" style="4"/>
    <col min="6" max="6" width="11.54296875" style="4" customWidth="1"/>
    <col min="7" max="7" width="11.90625" style="4" bestFit="1" customWidth="1"/>
    <col min="8" max="8" width="10.7265625" style="4" bestFit="1" customWidth="1"/>
    <col min="9" max="9" width="11.90625" style="4" bestFit="1" customWidth="1"/>
    <col min="10" max="10" width="8.81640625" style="4"/>
    <col min="11" max="11" width="12.36328125" style="4" customWidth="1"/>
    <col min="12" max="12" width="11.90625" style="4" bestFit="1" customWidth="1"/>
    <col min="13" max="13" width="10.7265625" style="4" bestFit="1" customWidth="1"/>
    <col min="14" max="14" width="11.90625" style="4" bestFit="1" customWidth="1"/>
    <col min="15" max="16384" width="8.81640625" style="4"/>
  </cols>
  <sheetData>
    <row r="1" spans="1:17" ht="13" x14ac:dyDescent="0.3">
      <c r="A1" s="359" t="s">
        <v>853</v>
      </c>
      <c r="B1" s="359"/>
      <c r="C1" s="359"/>
      <c r="D1" s="359"/>
      <c r="E1" s="359"/>
      <c r="F1" s="359"/>
      <c r="G1" s="359"/>
      <c r="P1" s="346" t="s">
        <v>313</v>
      </c>
      <c r="Q1" s="346"/>
    </row>
    <row r="2" spans="1:17" ht="13" x14ac:dyDescent="0.3">
      <c r="A2" s="354" t="s">
        <v>513</v>
      </c>
      <c r="B2" s="355"/>
      <c r="C2" s="355"/>
      <c r="D2" s="356"/>
      <c r="E2" s="49"/>
      <c r="F2" s="386" t="s">
        <v>545</v>
      </c>
      <c r="G2" s="387"/>
      <c r="H2" s="387"/>
      <c r="I2" s="388"/>
      <c r="J2" s="49"/>
      <c r="K2" s="354" t="s">
        <v>544</v>
      </c>
      <c r="L2" s="355"/>
      <c r="M2" s="355"/>
      <c r="N2" s="356"/>
    </row>
    <row r="3" spans="1:17" ht="13" x14ac:dyDescent="0.3">
      <c r="A3" s="27" t="s">
        <v>338</v>
      </c>
      <c r="B3" s="27">
        <v>2023</v>
      </c>
      <c r="C3" s="354">
        <v>2024</v>
      </c>
      <c r="D3" s="356"/>
      <c r="E3" s="49"/>
      <c r="F3" s="27" t="s">
        <v>338</v>
      </c>
      <c r="G3" s="27">
        <v>2023</v>
      </c>
      <c r="H3" s="354">
        <v>2024</v>
      </c>
      <c r="I3" s="356"/>
      <c r="J3" s="49"/>
      <c r="K3" s="27" t="s">
        <v>338</v>
      </c>
      <c r="L3" s="27">
        <v>2023</v>
      </c>
      <c r="M3" s="354">
        <v>2024</v>
      </c>
      <c r="N3" s="356"/>
    </row>
    <row r="4" spans="1:17" s="12" customFormat="1" ht="13" x14ac:dyDescent="0.3">
      <c r="A4" s="143" t="s">
        <v>268</v>
      </c>
      <c r="B4" s="208" t="s">
        <v>270</v>
      </c>
      <c r="C4" s="208" t="s">
        <v>269</v>
      </c>
      <c r="D4" s="208" t="s">
        <v>876</v>
      </c>
      <c r="E4" s="49"/>
      <c r="F4" s="143" t="s">
        <v>268</v>
      </c>
      <c r="G4" s="208" t="s">
        <v>270</v>
      </c>
      <c r="H4" s="208" t="s">
        <v>269</v>
      </c>
      <c r="I4" s="208" t="s">
        <v>270</v>
      </c>
      <c r="J4" s="39"/>
      <c r="K4" s="143" t="s">
        <v>268</v>
      </c>
      <c r="L4" s="208" t="s">
        <v>270</v>
      </c>
      <c r="M4" s="208" t="s">
        <v>269</v>
      </c>
      <c r="N4" s="208" t="s">
        <v>270</v>
      </c>
    </row>
    <row r="5" spans="1:17" x14ac:dyDescent="0.25">
      <c r="A5" s="20" t="s">
        <v>218</v>
      </c>
      <c r="B5" s="284">
        <v>259.49692666999999</v>
      </c>
      <c r="C5" s="284">
        <v>293.80628283999999</v>
      </c>
      <c r="D5" s="284">
        <v>350.82453168000001</v>
      </c>
      <c r="E5" s="199"/>
      <c r="F5" s="294" t="s">
        <v>80</v>
      </c>
      <c r="G5" s="295">
        <v>1479.5916826300002</v>
      </c>
      <c r="H5" s="295">
        <v>2765.8418679800002</v>
      </c>
      <c r="I5" s="295">
        <v>1151.56897035</v>
      </c>
      <c r="J5" s="144"/>
      <c r="K5" s="294" t="s">
        <v>151</v>
      </c>
      <c r="L5" s="295">
        <v>0.16373976999999998</v>
      </c>
      <c r="M5" s="295">
        <v>96.445934959999988</v>
      </c>
      <c r="N5" s="295">
        <v>223.38191324000002</v>
      </c>
    </row>
    <row r="6" spans="1:17" x14ac:dyDescent="0.25">
      <c r="A6" s="21" t="s">
        <v>68</v>
      </c>
      <c r="B6" s="285">
        <v>0</v>
      </c>
      <c r="C6" s="285">
        <v>231.76520833000001</v>
      </c>
      <c r="D6" s="285">
        <v>315.74259682999997</v>
      </c>
      <c r="E6" s="25"/>
      <c r="F6" s="110" t="s">
        <v>189</v>
      </c>
      <c r="G6" s="293">
        <v>53.911532059999999</v>
      </c>
      <c r="H6" s="293">
        <v>40.673552479999998</v>
      </c>
      <c r="I6" s="293">
        <v>213.08902008999999</v>
      </c>
      <c r="J6" s="145"/>
      <c r="K6" s="110" t="s">
        <v>209</v>
      </c>
      <c r="L6" s="293">
        <v>43.121163189999997</v>
      </c>
      <c r="M6" s="293">
        <v>27.756923860000001</v>
      </c>
      <c r="N6" s="293">
        <v>40.958258260000001</v>
      </c>
    </row>
    <row r="7" spans="1:17" x14ac:dyDescent="0.25">
      <c r="A7" s="21" t="s">
        <v>184</v>
      </c>
      <c r="B7" s="285">
        <v>208.01963551</v>
      </c>
      <c r="C7" s="285">
        <v>149.10426430000001</v>
      </c>
      <c r="D7" s="285">
        <v>235.18046200999999</v>
      </c>
      <c r="E7" s="200"/>
      <c r="F7" s="296" t="s">
        <v>160</v>
      </c>
      <c r="G7" s="297">
        <v>3.9788646000000001</v>
      </c>
      <c r="H7" s="297">
        <v>21.147980710000002</v>
      </c>
      <c r="I7" s="297">
        <v>157.51576883000001</v>
      </c>
      <c r="J7" s="145"/>
      <c r="K7" s="296" t="s">
        <v>213</v>
      </c>
      <c r="L7" s="297">
        <v>2.2689475899999998</v>
      </c>
      <c r="M7" s="297">
        <v>1.2632104199999998</v>
      </c>
      <c r="N7" s="297">
        <v>39.40987483</v>
      </c>
    </row>
    <row r="8" spans="1:17" ht="13" x14ac:dyDescent="0.3">
      <c r="A8" s="21" t="s">
        <v>97</v>
      </c>
      <c r="B8" s="285">
        <v>18.77745006</v>
      </c>
      <c r="C8" s="285">
        <v>410.97695198000002</v>
      </c>
      <c r="D8" s="285">
        <v>222.93212746</v>
      </c>
      <c r="E8" s="201"/>
      <c r="F8" s="110" t="s">
        <v>26</v>
      </c>
      <c r="G8" s="293">
        <v>147.85513175</v>
      </c>
      <c r="H8" s="293">
        <v>130.81151205</v>
      </c>
      <c r="I8" s="293">
        <v>136.60959319999998</v>
      </c>
      <c r="J8" s="146"/>
      <c r="K8" s="110" t="s">
        <v>224</v>
      </c>
      <c r="L8" s="293">
        <v>25.203205440000001</v>
      </c>
      <c r="M8" s="293">
        <v>17.430657989999997</v>
      </c>
      <c r="N8" s="293">
        <v>29.123726739999999</v>
      </c>
    </row>
    <row r="9" spans="1:17" ht="13" x14ac:dyDescent="0.3">
      <c r="A9" s="21" t="s">
        <v>217</v>
      </c>
      <c r="B9" s="285">
        <v>180.33360772999998</v>
      </c>
      <c r="C9" s="285">
        <v>228.82269015</v>
      </c>
      <c r="D9" s="285">
        <v>214.11618068999999</v>
      </c>
      <c r="E9" s="201"/>
      <c r="F9" s="296" t="s">
        <v>129</v>
      </c>
      <c r="G9" s="297">
        <v>122.39835484999999</v>
      </c>
      <c r="H9" s="297">
        <v>136.34205962999999</v>
      </c>
      <c r="I9" s="297">
        <v>125.95024643000001</v>
      </c>
      <c r="J9" s="146"/>
      <c r="K9" s="296" t="s">
        <v>240</v>
      </c>
      <c r="L9" s="297">
        <v>20.045373260000002</v>
      </c>
      <c r="M9" s="297">
        <v>11.80158486</v>
      </c>
      <c r="N9" s="297">
        <v>23.64698958</v>
      </c>
    </row>
    <row r="10" spans="1:17" x14ac:dyDescent="0.25">
      <c r="A10" s="21" t="s">
        <v>37</v>
      </c>
      <c r="B10" s="285">
        <v>217.96244847</v>
      </c>
      <c r="C10" s="285">
        <v>200.69512605</v>
      </c>
      <c r="D10" s="285">
        <v>198.30680083999999</v>
      </c>
      <c r="E10" s="200"/>
      <c r="F10" s="110" t="s">
        <v>13</v>
      </c>
      <c r="G10" s="293">
        <v>61.217905430000002</v>
      </c>
      <c r="H10" s="293">
        <v>30.907217399999997</v>
      </c>
      <c r="I10" s="293">
        <v>125.86649023000001</v>
      </c>
      <c r="J10" s="145"/>
      <c r="K10" s="110" t="s">
        <v>204</v>
      </c>
      <c r="L10" s="293">
        <v>19.908622359999999</v>
      </c>
      <c r="M10" s="293">
        <v>19.309927909999999</v>
      </c>
      <c r="N10" s="293">
        <v>16.878645800000001</v>
      </c>
    </row>
    <row r="11" spans="1:17" x14ac:dyDescent="0.25">
      <c r="A11" s="21" t="s">
        <v>105</v>
      </c>
      <c r="B11" s="285">
        <v>97.312507409999995</v>
      </c>
      <c r="C11" s="285">
        <v>118.88645914</v>
      </c>
      <c r="D11" s="285">
        <v>182.76620449999999</v>
      </c>
      <c r="E11" s="200"/>
      <c r="F11" s="296" t="s">
        <v>157</v>
      </c>
      <c r="G11" s="297">
        <v>0.80125553000000005</v>
      </c>
      <c r="H11" s="297">
        <v>1.0699895800000001</v>
      </c>
      <c r="I11" s="297">
        <v>112.57144756999999</v>
      </c>
      <c r="J11" s="145"/>
      <c r="K11" s="296" t="s">
        <v>211</v>
      </c>
      <c r="L11" s="297">
        <v>11.036136880000001</v>
      </c>
      <c r="M11" s="297">
        <v>5.7448702699999998</v>
      </c>
      <c r="N11" s="297">
        <v>16.713753400000002</v>
      </c>
    </row>
    <row r="12" spans="1:17" x14ac:dyDescent="0.25">
      <c r="A12" s="21" t="s">
        <v>16</v>
      </c>
      <c r="B12" s="285">
        <v>105.39374795000001</v>
      </c>
      <c r="C12" s="285">
        <v>126.31128525</v>
      </c>
      <c r="D12" s="285">
        <v>138.73828087000001</v>
      </c>
      <c r="E12" s="200"/>
      <c r="F12" s="110" t="s">
        <v>109</v>
      </c>
      <c r="G12" s="293">
        <v>0.10134926</v>
      </c>
      <c r="H12" s="293">
        <v>119.90209290999999</v>
      </c>
      <c r="I12" s="293">
        <v>81.947945269999991</v>
      </c>
      <c r="J12" s="145"/>
      <c r="K12" s="110" t="s">
        <v>212</v>
      </c>
      <c r="L12" s="293">
        <v>0.83137603000000004</v>
      </c>
      <c r="M12" s="293">
        <v>3.9567678799999997</v>
      </c>
      <c r="N12" s="293">
        <v>15.88460194</v>
      </c>
    </row>
    <row r="13" spans="1:17" x14ac:dyDescent="0.25">
      <c r="A13" s="21" t="s">
        <v>33</v>
      </c>
      <c r="B13" s="285">
        <v>78.667504640000004</v>
      </c>
      <c r="C13" s="285">
        <v>101.29056490000001</v>
      </c>
      <c r="D13" s="285">
        <v>110.59218092</v>
      </c>
      <c r="E13" s="200"/>
      <c r="F13" s="296" t="s">
        <v>210</v>
      </c>
      <c r="G13" s="297">
        <v>24.323484199999999</v>
      </c>
      <c r="H13" s="297">
        <v>15.730784</v>
      </c>
      <c r="I13" s="297">
        <v>63.149634689999999</v>
      </c>
      <c r="J13" s="145"/>
      <c r="K13" s="296" t="s">
        <v>242</v>
      </c>
      <c r="L13" s="297">
        <v>15.50067132</v>
      </c>
      <c r="M13" s="297">
        <v>22.009186920000001</v>
      </c>
      <c r="N13" s="297">
        <v>15.379892289999999</v>
      </c>
    </row>
    <row r="14" spans="1:17" x14ac:dyDescent="0.25">
      <c r="A14" s="21" t="s">
        <v>107</v>
      </c>
      <c r="B14" s="285">
        <v>103.85761387999999</v>
      </c>
      <c r="C14" s="285">
        <v>82.314297370000006</v>
      </c>
      <c r="D14" s="285">
        <v>106.88461086</v>
      </c>
      <c r="E14" s="200"/>
      <c r="F14" s="110" t="s">
        <v>184</v>
      </c>
      <c r="G14" s="293">
        <v>67.324871209999998</v>
      </c>
      <c r="H14" s="293">
        <v>251.31835415</v>
      </c>
      <c r="I14" s="293">
        <v>49.07101085</v>
      </c>
      <c r="J14" s="145"/>
      <c r="K14" s="110" t="s">
        <v>105</v>
      </c>
      <c r="L14" s="293">
        <v>19.595133440000001</v>
      </c>
      <c r="M14" s="293">
        <v>15.41083383</v>
      </c>
      <c r="N14" s="293">
        <v>11.99930573</v>
      </c>
    </row>
    <row r="15" spans="1:17" x14ac:dyDescent="0.25">
      <c r="A15" s="21" t="s">
        <v>250</v>
      </c>
      <c r="B15" s="285">
        <v>86.261339540000009</v>
      </c>
      <c r="C15" s="285">
        <v>91.112108629999994</v>
      </c>
      <c r="D15" s="285">
        <v>106.86536296999999</v>
      </c>
      <c r="E15" s="200"/>
      <c r="F15" s="296" t="s">
        <v>20</v>
      </c>
      <c r="G15" s="297">
        <v>38.764707130000005</v>
      </c>
      <c r="H15" s="297">
        <v>81.411123379999992</v>
      </c>
      <c r="I15" s="297">
        <v>45.215488360000002</v>
      </c>
      <c r="J15" s="145"/>
      <c r="K15" s="296" t="s">
        <v>129</v>
      </c>
      <c r="L15" s="297">
        <v>8.5471000000000002E-3</v>
      </c>
      <c r="M15" s="297">
        <v>1.3463342600000001</v>
      </c>
      <c r="N15" s="297">
        <v>11.459098470000001</v>
      </c>
    </row>
    <row r="16" spans="1:17" x14ac:dyDescent="0.25">
      <c r="A16" s="21" t="s">
        <v>220</v>
      </c>
      <c r="B16" s="285">
        <v>95.11762573</v>
      </c>
      <c r="C16" s="285">
        <v>95.043666529999996</v>
      </c>
      <c r="D16" s="285">
        <v>105.18884337</v>
      </c>
      <c r="E16" s="200"/>
      <c r="F16" s="110" t="s">
        <v>211</v>
      </c>
      <c r="G16" s="293">
        <v>5.0782295499999996</v>
      </c>
      <c r="H16" s="293">
        <v>70.931808569999987</v>
      </c>
      <c r="I16" s="293">
        <v>42.649529229999999</v>
      </c>
      <c r="J16" s="145"/>
      <c r="K16" s="110" t="s">
        <v>130</v>
      </c>
      <c r="L16" s="293">
        <v>1.8581820200000001</v>
      </c>
      <c r="M16" s="293">
        <v>9.7853873</v>
      </c>
      <c r="N16" s="293">
        <v>11.3858484</v>
      </c>
    </row>
    <row r="17" spans="1:14" x14ac:dyDescent="0.25">
      <c r="A17" s="21" t="s">
        <v>108</v>
      </c>
      <c r="B17" s="285">
        <v>79.033619229999999</v>
      </c>
      <c r="C17" s="285">
        <v>80.170163840000001</v>
      </c>
      <c r="D17" s="285">
        <v>95.049951300000004</v>
      </c>
      <c r="E17" s="200"/>
      <c r="F17" s="296" t="s">
        <v>123</v>
      </c>
      <c r="G17" s="297">
        <v>91.039138400000013</v>
      </c>
      <c r="H17" s="297">
        <v>44.215260119999996</v>
      </c>
      <c r="I17" s="297">
        <v>39.428953970000002</v>
      </c>
      <c r="J17" s="145"/>
      <c r="K17" s="296" t="s">
        <v>184</v>
      </c>
      <c r="L17" s="297">
        <v>0.92735358000000001</v>
      </c>
      <c r="M17" s="297">
        <v>31.118546690000002</v>
      </c>
      <c r="N17" s="297">
        <v>9.3714423</v>
      </c>
    </row>
    <row r="18" spans="1:14" x14ac:dyDescent="0.25">
      <c r="A18" s="21" t="s">
        <v>35</v>
      </c>
      <c r="B18" s="285">
        <v>86.377010339999998</v>
      </c>
      <c r="C18" s="285">
        <v>85.327973700000001</v>
      </c>
      <c r="D18" s="285">
        <v>89.488846290000012</v>
      </c>
      <c r="E18" s="200"/>
      <c r="F18" s="110" t="s">
        <v>114</v>
      </c>
      <c r="G18" s="293">
        <v>22.247804679999998</v>
      </c>
      <c r="H18" s="293">
        <v>11.070235720000001</v>
      </c>
      <c r="I18" s="293">
        <v>36.791081290000001</v>
      </c>
      <c r="J18" s="145"/>
      <c r="K18" s="110" t="s">
        <v>200</v>
      </c>
      <c r="L18" s="293">
        <v>1.6869225299999999</v>
      </c>
      <c r="M18" s="293">
        <v>19.2233196</v>
      </c>
      <c r="N18" s="293">
        <v>9.2148466500000001</v>
      </c>
    </row>
    <row r="19" spans="1:14" x14ac:dyDescent="0.25">
      <c r="A19" s="21" t="s">
        <v>216</v>
      </c>
      <c r="B19" s="285">
        <v>62.940082830000001</v>
      </c>
      <c r="C19" s="285">
        <v>76.27870738</v>
      </c>
      <c r="D19" s="285">
        <v>82.202312450000008</v>
      </c>
      <c r="E19" s="200"/>
      <c r="F19" s="296" t="s">
        <v>9</v>
      </c>
      <c r="G19" s="297">
        <v>52.227598319999998</v>
      </c>
      <c r="H19" s="297">
        <v>7.9259657499999996</v>
      </c>
      <c r="I19" s="297">
        <v>34.517482139999998</v>
      </c>
      <c r="J19" s="145"/>
      <c r="K19" s="296" t="s">
        <v>196</v>
      </c>
      <c r="L19" s="297">
        <v>3.1706979900000003</v>
      </c>
      <c r="M19" s="297">
        <v>9.0828488699999994</v>
      </c>
      <c r="N19" s="297">
        <v>9.0533965099999989</v>
      </c>
    </row>
    <row r="20" spans="1:14" x14ac:dyDescent="0.25">
      <c r="A20" s="21" t="s">
        <v>209</v>
      </c>
      <c r="B20" s="285">
        <v>97.132381159999994</v>
      </c>
      <c r="C20" s="285">
        <v>58.12091848</v>
      </c>
      <c r="D20" s="285">
        <v>80.28482498999999</v>
      </c>
      <c r="E20" s="200"/>
      <c r="F20" s="110" t="s">
        <v>175</v>
      </c>
      <c r="G20" s="293">
        <v>35.711279560000001</v>
      </c>
      <c r="H20" s="293">
        <v>59.334233500000003</v>
      </c>
      <c r="I20" s="293">
        <v>34.096400340000002</v>
      </c>
      <c r="J20" s="145"/>
      <c r="K20" s="110" t="s">
        <v>178</v>
      </c>
      <c r="L20" s="293">
        <v>8.0141585800000001</v>
      </c>
      <c r="M20" s="293">
        <v>6.2653257599999996</v>
      </c>
      <c r="N20" s="293">
        <v>8.8939091099999992</v>
      </c>
    </row>
    <row r="21" spans="1:14" x14ac:dyDescent="0.25">
      <c r="A21" s="21" t="s">
        <v>175</v>
      </c>
      <c r="B21" s="285">
        <v>59.675826549999996</v>
      </c>
      <c r="C21" s="285">
        <v>49.633228029999998</v>
      </c>
      <c r="D21" s="285">
        <v>76.207454599999991</v>
      </c>
      <c r="E21" s="200"/>
      <c r="F21" s="296" t="s">
        <v>98</v>
      </c>
      <c r="G21" s="297">
        <v>10.07972665</v>
      </c>
      <c r="H21" s="297">
        <v>51.605506520000006</v>
      </c>
      <c r="I21" s="297">
        <v>31.829455410000001</v>
      </c>
      <c r="J21" s="145"/>
      <c r="K21" s="296" t="s">
        <v>202</v>
      </c>
      <c r="L21" s="297">
        <v>1.1227121299999998</v>
      </c>
      <c r="M21" s="297">
        <v>12.24679267</v>
      </c>
      <c r="N21" s="297">
        <v>8.7624568499999995</v>
      </c>
    </row>
    <row r="22" spans="1:14" x14ac:dyDescent="0.25">
      <c r="A22" s="21" t="s">
        <v>134</v>
      </c>
      <c r="B22" s="285">
        <v>83.522785839999997</v>
      </c>
      <c r="C22" s="285">
        <v>79.973361990000001</v>
      </c>
      <c r="D22" s="285">
        <v>75.685317959999992</v>
      </c>
      <c r="E22" s="200"/>
      <c r="F22" s="110" t="s">
        <v>218</v>
      </c>
      <c r="G22" s="293">
        <v>57.737965960000004</v>
      </c>
      <c r="H22" s="293">
        <v>81.765224230000001</v>
      </c>
      <c r="I22" s="293">
        <v>29.96272935</v>
      </c>
      <c r="J22" s="145"/>
      <c r="K22" s="110" t="s">
        <v>256</v>
      </c>
      <c r="L22" s="293">
        <v>3.6673397900000002</v>
      </c>
      <c r="M22" s="293">
        <v>4.4599449699999996</v>
      </c>
      <c r="N22" s="293">
        <v>8.1994526800000003</v>
      </c>
    </row>
    <row r="23" spans="1:14" x14ac:dyDescent="0.25">
      <c r="A23" s="21" t="s">
        <v>196</v>
      </c>
      <c r="B23" s="285">
        <v>46.203997049999998</v>
      </c>
      <c r="C23" s="285">
        <v>55.778493130000001</v>
      </c>
      <c r="D23" s="285">
        <v>74.801305220000003</v>
      </c>
      <c r="E23" s="200"/>
      <c r="F23" s="296" t="s">
        <v>191</v>
      </c>
      <c r="G23" s="297">
        <v>0.20303260999999997</v>
      </c>
      <c r="H23" s="297">
        <v>2.0858724799999999</v>
      </c>
      <c r="I23" s="297">
        <v>26.470251380000001</v>
      </c>
      <c r="J23" s="145"/>
      <c r="K23" s="296" t="s">
        <v>189</v>
      </c>
      <c r="L23" s="297">
        <v>2.4286592100000002</v>
      </c>
      <c r="M23" s="297">
        <v>14.849350680000001</v>
      </c>
      <c r="N23" s="297">
        <v>8.1514947800000002</v>
      </c>
    </row>
    <row r="24" spans="1:14" x14ac:dyDescent="0.25">
      <c r="A24" s="21" t="s">
        <v>135</v>
      </c>
      <c r="B24" s="285">
        <v>56.668992580000001</v>
      </c>
      <c r="C24" s="285">
        <v>75.278894260000001</v>
      </c>
      <c r="D24" s="285">
        <v>73.975243840000005</v>
      </c>
      <c r="E24" s="25"/>
      <c r="F24" s="110" t="s">
        <v>97</v>
      </c>
      <c r="G24" s="293">
        <v>3.7595093199999998</v>
      </c>
      <c r="H24" s="293">
        <v>105.77507763</v>
      </c>
      <c r="I24" s="293">
        <v>23.929029140000001</v>
      </c>
      <c r="J24" s="145"/>
      <c r="K24" s="110" t="s">
        <v>175</v>
      </c>
      <c r="L24" s="293">
        <v>1.99727608</v>
      </c>
      <c r="M24" s="293">
        <v>9.68484166</v>
      </c>
      <c r="N24" s="293">
        <v>7.9530196399999999</v>
      </c>
    </row>
    <row r="25" spans="1:14" x14ac:dyDescent="0.25">
      <c r="A25" s="21" t="s">
        <v>151</v>
      </c>
      <c r="B25" s="285">
        <v>19.72627254</v>
      </c>
      <c r="C25" s="285">
        <v>4.0711839999999999E-2</v>
      </c>
      <c r="D25" s="285">
        <v>72.864247599999999</v>
      </c>
      <c r="E25" s="25"/>
      <c r="F25" s="296" t="s">
        <v>201</v>
      </c>
      <c r="G25" s="297">
        <v>5.6852166100000003</v>
      </c>
      <c r="H25" s="297">
        <v>9.9976258900000001</v>
      </c>
      <c r="I25" s="297">
        <v>21.403267899999999</v>
      </c>
      <c r="J25" s="145"/>
      <c r="K25" s="296" t="s">
        <v>160</v>
      </c>
      <c r="L25" s="297">
        <v>0.85270073999999996</v>
      </c>
      <c r="M25" s="297">
        <v>8.4225621000000004</v>
      </c>
      <c r="N25" s="297">
        <v>6.2121304400000001</v>
      </c>
    </row>
    <row r="26" spans="1:14" x14ac:dyDescent="0.25">
      <c r="A26" s="21" t="s">
        <v>80</v>
      </c>
      <c r="B26" s="285">
        <v>61.986034549999999</v>
      </c>
      <c r="C26" s="285">
        <v>56.401289460000001</v>
      </c>
      <c r="D26" s="285">
        <v>72.402641650000007</v>
      </c>
      <c r="E26" s="25"/>
      <c r="F26" s="110" t="s">
        <v>12</v>
      </c>
      <c r="G26" s="293">
        <v>6.0709552599999999</v>
      </c>
      <c r="H26" s="293">
        <v>6.7124102199999998</v>
      </c>
      <c r="I26" s="293">
        <v>20.197668879999998</v>
      </c>
      <c r="J26" s="145"/>
      <c r="K26" s="110" t="s">
        <v>195</v>
      </c>
      <c r="L26" s="293">
        <v>2.0073651799999999</v>
      </c>
      <c r="M26" s="293">
        <v>4.8474398700000005</v>
      </c>
      <c r="N26" s="293">
        <v>5.8557502599999998</v>
      </c>
    </row>
    <row r="27" spans="1:14" x14ac:dyDescent="0.25">
      <c r="A27" s="21" t="s">
        <v>235</v>
      </c>
      <c r="B27" s="285">
        <v>65.674755829999995</v>
      </c>
      <c r="C27" s="285">
        <v>51.274373020000006</v>
      </c>
      <c r="D27" s="285">
        <v>71.381416590000001</v>
      </c>
      <c r="E27" s="25"/>
      <c r="F27" s="296" t="s">
        <v>217</v>
      </c>
      <c r="G27" s="297">
        <v>232.15656724000002</v>
      </c>
      <c r="H27" s="297">
        <v>118.32173096</v>
      </c>
      <c r="I27" s="297">
        <v>20.110739969999997</v>
      </c>
      <c r="J27" s="145"/>
      <c r="K27" s="296" t="s">
        <v>216</v>
      </c>
      <c r="L27" s="297">
        <v>3.2925962200000001</v>
      </c>
      <c r="M27" s="297">
        <v>12.282454339999999</v>
      </c>
      <c r="N27" s="297">
        <v>5.8287607399999999</v>
      </c>
    </row>
    <row r="28" spans="1:14" x14ac:dyDescent="0.25">
      <c r="A28" s="21" t="s">
        <v>20</v>
      </c>
      <c r="B28" s="285">
        <v>60.901969460000004</v>
      </c>
      <c r="C28" s="285">
        <v>51.372021509999996</v>
      </c>
      <c r="D28" s="285">
        <v>70.110148549999991</v>
      </c>
      <c r="E28" s="25"/>
      <c r="F28" s="110" t="s">
        <v>14</v>
      </c>
      <c r="G28" s="293">
        <v>16.302099380000001</v>
      </c>
      <c r="H28" s="293">
        <v>13.26825111</v>
      </c>
      <c r="I28" s="293">
        <v>17.76589371</v>
      </c>
      <c r="J28" s="145"/>
      <c r="K28" s="110" t="s">
        <v>123</v>
      </c>
      <c r="L28" s="293">
        <v>1.8477684999999999</v>
      </c>
      <c r="M28" s="293">
        <v>2.6156122700000002</v>
      </c>
      <c r="N28" s="293">
        <v>5.5976374400000006</v>
      </c>
    </row>
    <row r="29" spans="1:14" x14ac:dyDescent="0.25">
      <c r="A29" s="21" t="s">
        <v>189</v>
      </c>
      <c r="B29" s="285">
        <v>37.48263326</v>
      </c>
      <c r="C29" s="285">
        <v>41.913964619999994</v>
      </c>
      <c r="D29" s="285">
        <v>67.276800879999996</v>
      </c>
      <c r="E29" s="25"/>
      <c r="F29" s="296" t="s">
        <v>168</v>
      </c>
      <c r="G29" s="297">
        <v>1.5717150200000001</v>
      </c>
      <c r="H29" s="297">
        <v>19.387672550000001</v>
      </c>
      <c r="I29" s="297">
        <v>14.36615806</v>
      </c>
      <c r="J29" s="145"/>
      <c r="K29" s="296" t="s">
        <v>246</v>
      </c>
      <c r="L29" s="297">
        <v>4.04998608</v>
      </c>
      <c r="M29" s="297">
        <v>5.53018549</v>
      </c>
      <c r="N29" s="297">
        <v>5.2949549500000002</v>
      </c>
    </row>
    <row r="30" spans="1:14" x14ac:dyDescent="0.25">
      <c r="A30" s="21" t="s">
        <v>160</v>
      </c>
      <c r="B30" s="285">
        <v>39.882571540000001</v>
      </c>
      <c r="C30" s="285">
        <v>40.908609470000002</v>
      </c>
      <c r="D30" s="285">
        <v>67.103016569999994</v>
      </c>
      <c r="E30" s="25"/>
      <c r="F30" s="110" t="s">
        <v>196</v>
      </c>
      <c r="G30" s="293">
        <v>24.687602600000002</v>
      </c>
      <c r="H30" s="293">
        <v>14.7764565</v>
      </c>
      <c r="I30" s="293">
        <v>13.776650869999999</v>
      </c>
      <c r="J30" s="145"/>
      <c r="K30" s="110" t="s">
        <v>250</v>
      </c>
      <c r="L30" s="293">
        <v>0.72482331999999994</v>
      </c>
      <c r="M30" s="293">
        <v>4.0394664000000002</v>
      </c>
      <c r="N30" s="293">
        <v>3.7643384500000003</v>
      </c>
    </row>
    <row r="31" spans="1:14" x14ac:dyDescent="0.25">
      <c r="A31" s="21" t="s">
        <v>183</v>
      </c>
      <c r="B31" s="285">
        <v>48.203619799999998</v>
      </c>
      <c r="C31" s="285">
        <v>34.737836139999999</v>
      </c>
      <c r="D31" s="285">
        <v>66.608822250000003</v>
      </c>
      <c r="E31" s="25"/>
      <c r="F31" s="296" t="s">
        <v>11</v>
      </c>
      <c r="G31" s="297">
        <v>6.1289835199999994</v>
      </c>
      <c r="H31" s="297">
        <v>5.0216939500000004</v>
      </c>
      <c r="I31" s="297">
        <v>12.015457319999999</v>
      </c>
      <c r="J31" s="145"/>
      <c r="K31" s="296" t="s">
        <v>248</v>
      </c>
      <c r="L31" s="297">
        <v>3.0870434200000001</v>
      </c>
      <c r="M31" s="297">
        <v>1.39211971</v>
      </c>
      <c r="N31" s="297">
        <v>3.7316405499999998</v>
      </c>
    </row>
    <row r="32" spans="1:14" x14ac:dyDescent="0.25">
      <c r="A32" s="21" t="s">
        <v>229</v>
      </c>
      <c r="B32" s="285">
        <v>50.471492670000003</v>
      </c>
      <c r="C32" s="285">
        <v>29.964659780000002</v>
      </c>
      <c r="D32" s="285">
        <v>63.337239490000002</v>
      </c>
      <c r="E32" s="25"/>
      <c r="F32" s="110" t="s">
        <v>197</v>
      </c>
      <c r="G32" s="293">
        <v>9.9620114700000002</v>
      </c>
      <c r="H32" s="293">
        <v>57.184826319999999</v>
      </c>
      <c r="I32" s="293">
        <v>11.70683294</v>
      </c>
      <c r="J32" s="145"/>
      <c r="K32" s="110" t="s">
        <v>172</v>
      </c>
      <c r="L32" s="293">
        <v>0.73195317000000004</v>
      </c>
      <c r="M32" s="293">
        <v>7.2296768600000005</v>
      </c>
      <c r="N32" s="293">
        <v>3.06333966</v>
      </c>
    </row>
    <row r="33" spans="1:14" x14ac:dyDescent="0.25">
      <c r="A33" s="21" t="s">
        <v>88</v>
      </c>
      <c r="B33" s="285">
        <v>36.24496808</v>
      </c>
      <c r="C33" s="285">
        <v>49.16939928</v>
      </c>
      <c r="D33" s="285">
        <v>62.160215700000002</v>
      </c>
      <c r="E33" s="25"/>
      <c r="F33" s="296" t="s">
        <v>156</v>
      </c>
      <c r="G33" s="297">
        <v>11.789110259999999</v>
      </c>
      <c r="H33" s="297">
        <v>3.0239215600000002</v>
      </c>
      <c r="I33" s="297">
        <v>11.52352117</v>
      </c>
      <c r="J33" s="145"/>
      <c r="K33" s="296" t="s">
        <v>104</v>
      </c>
      <c r="L33" s="297">
        <v>2.0695700299999999</v>
      </c>
      <c r="M33" s="297">
        <v>3.5911252400000002</v>
      </c>
      <c r="N33" s="297">
        <v>2.6657845199999999</v>
      </c>
    </row>
    <row r="34" spans="1:14" x14ac:dyDescent="0.25">
      <c r="A34" s="21" t="s">
        <v>129</v>
      </c>
      <c r="B34" s="285">
        <v>62.184188140000003</v>
      </c>
      <c r="C34" s="285">
        <v>45.218931840000003</v>
      </c>
      <c r="D34" s="285">
        <v>59.536562289999999</v>
      </c>
      <c r="E34" s="25"/>
      <c r="F34" s="110" t="s">
        <v>194</v>
      </c>
      <c r="G34" s="293">
        <v>4.6927717900000001</v>
      </c>
      <c r="H34" s="293">
        <v>26.923446250000001</v>
      </c>
      <c r="I34" s="293">
        <v>11.39622424</v>
      </c>
      <c r="J34" s="145"/>
      <c r="K34" s="110" t="s">
        <v>116</v>
      </c>
      <c r="L34" s="293">
        <v>0.85921806000000001</v>
      </c>
      <c r="M34" s="293">
        <v>0.71383748000000002</v>
      </c>
      <c r="N34" s="293">
        <v>2.6325666400000003</v>
      </c>
    </row>
    <row r="35" spans="1:14" x14ac:dyDescent="0.25">
      <c r="A35" s="21" t="s">
        <v>157</v>
      </c>
      <c r="B35" s="285">
        <v>41.897019180000001</v>
      </c>
      <c r="C35" s="285">
        <v>26.722159379999997</v>
      </c>
      <c r="D35" s="285">
        <v>59.011155810000005</v>
      </c>
      <c r="E35" s="25"/>
      <c r="F35" s="296" t="s">
        <v>108</v>
      </c>
      <c r="G35" s="297">
        <v>22.557854379999998</v>
      </c>
      <c r="H35" s="297">
        <v>12.44757197</v>
      </c>
      <c r="I35" s="297">
        <v>11.10271891</v>
      </c>
      <c r="J35" s="145"/>
      <c r="K35" s="296" t="s">
        <v>0</v>
      </c>
      <c r="L35" s="297">
        <v>2.024181</v>
      </c>
      <c r="M35" s="297">
        <v>2.5534352599999997</v>
      </c>
      <c r="N35" s="297">
        <v>2.6239627300000001</v>
      </c>
    </row>
    <row r="36" spans="1:14" x14ac:dyDescent="0.25">
      <c r="A36" s="21" t="s">
        <v>204</v>
      </c>
      <c r="B36" s="285">
        <v>62.09833399</v>
      </c>
      <c r="C36" s="285">
        <v>47.497795619999998</v>
      </c>
      <c r="D36" s="285">
        <v>58.603669200000006</v>
      </c>
      <c r="E36" s="25"/>
      <c r="F36" s="110" t="s">
        <v>216</v>
      </c>
      <c r="G36" s="293">
        <v>15.419158679999999</v>
      </c>
      <c r="H36" s="293">
        <v>9.0414370099999992</v>
      </c>
      <c r="I36" s="293">
        <v>9.7705791499999997</v>
      </c>
      <c r="J36" s="145"/>
      <c r="K36" s="110" t="s">
        <v>249</v>
      </c>
      <c r="L36" s="293">
        <v>16.041007539999999</v>
      </c>
      <c r="M36" s="293">
        <v>67.630183360000004</v>
      </c>
      <c r="N36" s="293">
        <v>2.4777928399999998</v>
      </c>
    </row>
    <row r="37" spans="1:14" x14ac:dyDescent="0.25">
      <c r="A37" s="21" t="s">
        <v>123</v>
      </c>
      <c r="B37" s="285">
        <v>53.50865306</v>
      </c>
      <c r="C37" s="285">
        <v>58.401020810000006</v>
      </c>
      <c r="D37" s="285">
        <v>57.984731420000003</v>
      </c>
      <c r="E37" s="25"/>
      <c r="F37" s="296" t="s">
        <v>181</v>
      </c>
      <c r="G37" s="297">
        <v>1.8299420500000001</v>
      </c>
      <c r="H37" s="297">
        <v>3.5299780200000002</v>
      </c>
      <c r="I37" s="297">
        <v>8.5678491300000008</v>
      </c>
      <c r="J37" s="145"/>
      <c r="K37" s="296" t="s">
        <v>201</v>
      </c>
      <c r="L37" s="297">
        <v>1.3946227600000001</v>
      </c>
      <c r="M37" s="297">
        <v>3.8286429200000001</v>
      </c>
      <c r="N37" s="297">
        <v>2.4054444900000003</v>
      </c>
    </row>
    <row r="38" spans="1:14" x14ac:dyDescent="0.25">
      <c r="A38" s="21" t="s">
        <v>109</v>
      </c>
      <c r="B38" s="285">
        <v>42.989587399999998</v>
      </c>
      <c r="C38" s="285">
        <v>67.823666349999996</v>
      </c>
      <c r="D38" s="285">
        <v>57.375118690000001</v>
      </c>
      <c r="E38" s="25"/>
      <c r="F38" s="110" t="s">
        <v>212</v>
      </c>
      <c r="G38" s="293">
        <v>7.7317977199999994</v>
      </c>
      <c r="H38" s="293">
        <v>6.6694827999999999</v>
      </c>
      <c r="I38" s="293">
        <v>8.4410330699999996</v>
      </c>
      <c r="J38" s="145"/>
      <c r="K38" s="110" t="s">
        <v>220</v>
      </c>
      <c r="L38" s="293">
        <v>1.7555232199999999</v>
      </c>
      <c r="M38" s="293">
        <v>1.53387122</v>
      </c>
      <c r="N38" s="293">
        <v>1.9560235700000002</v>
      </c>
    </row>
    <row r="39" spans="1:14" x14ac:dyDescent="0.25">
      <c r="A39" s="21" t="s">
        <v>214</v>
      </c>
      <c r="B39" s="285">
        <v>48.230821169999999</v>
      </c>
      <c r="C39" s="285">
        <v>45.637872360000003</v>
      </c>
      <c r="D39" s="285">
        <v>55.712113729999999</v>
      </c>
      <c r="E39" s="25"/>
      <c r="F39" s="296" t="s">
        <v>2</v>
      </c>
      <c r="G39" s="297">
        <v>49.399686509999995</v>
      </c>
      <c r="H39" s="297">
        <v>18.66681737</v>
      </c>
      <c r="I39" s="297">
        <v>7.9997684400000004</v>
      </c>
      <c r="J39" s="145"/>
      <c r="K39" s="296" t="s">
        <v>255</v>
      </c>
      <c r="L39" s="297">
        <v>1.39409804</v>
      </c>
      <c r="M39" s="297">
        <v>6.43838461</v>
      </c>
      <c r="N39" s="297">
        <v>1.9544048200000002</v>
      </c>
    </row>
    <row r="40" spans="1:14" x14ac:dyDescent="0.25">
      <c r="A40" s="21" t="s">
        <v>212</v>
      </c>
      <c r="B40" s="285">
        <v>36.810588299999999</v>
      </c>
      <c r="C40" s="285">
        <v>38.465535759999995</v>
      </c>
      <c r="D40" s="285">
        <v>55.708718990000001</v>
      </c>
      <c r="E40" s="25"/>
      <c r="F40" s="110" t="s">
        <v>170</v>
      </c>
      <c r="G40" s="293">
        <v>3.0925957500000001</v>
      </c>
      <c r="H40" s="293">
        <v>20.27929696</v>
      </c>
      <c r="I40" s="293">
        <v>7.6296970999999996</v>
      </c>
      <c r="J40" s="145"/>
      <c r="K40" s="110" t="s">
        <v>171</v>
      </c>
      <c r="L40" s="293">
        <v>1.23642534</v>
      </c>
      <c r="M40" s="293">
        <v>3.2020024600000001</v>
      </c>
      <c r="N40" s="293">
        <v>1.9446558899999999</v>
      </c>
    </row>
    <row r="41" spans="1:14" x14ac:dyDescent="0.25">
      <c r="A41" s="21" t="s">
        <v>200</v>
      </c>
      <c r="B41" s="285">
        <v>18.330225120000001</v>
      </c>
      <c r="C41" s="285">
        <v>34.772219579999998</v>
      </c>
      <c r="D41" s="285">
        <v>55.34193466</v>
      </c>
      <c r="E41" s="25"/>
      <c r="F41" s="296" t="s">
        <v>209</v>
      </c>
      <c r="G41" s="297">
        <v>2.81074175</v>
      </c>
      <c r="H41" s="297">
        <v>19.990621239999999</v>
      </c>
      <c r="I41" s="297">
        <v>7.5362003899999994</v>
      </c>
      <c r="J41" s="145"/>
      <c r="K41" s="296" t="s">
        <v>198</v>
      </c>
      <c r="L41" s="297">
        <v>4.7129803800000003</v>
      </c>
      <c r="M41" s="297">
        <v>1.6048505800000001</v>
      </c>
      <c r="N41" s="297">
        <v>1.87655113</v>
      </c>
    </row>
    <row r="42" spans="1:14" x14ac:dyDescent="0.25">
      <c r="A42" s="21" t="s">
        <v>104</v>
      </c>
      <c r="B42" s="285">
        <v>48.586947030000005</v>
      </c>
      <c r="C42" s="285">
        <v>40.874317679999997</v>
      </c>
      <c r="D42" s="285">
        <v>54.753323100000003</v>
      </c>
      <c r="E42" s="25"/>
      <c r="F42" s="110" t="s">
        <v>110</v>
      </c>
      <c r="G42" s="293">
        <v>4.5306849099999997</v>
      </c>
      <c r="H42" s="293">
        <v>25.912605989999999</v>
      </c>
      <c r="I42" s="293">
        <v>7.5016570499999995</v>
      </c>
      <c r="J42" s="145"/>
      <c r="K42" s="110" t="s">
        <v>205</v>
      </c>
      <c r="L42" s="293">
        <v>0.88703697999999997</v>
      </c>
      <c r="M42" s="293">
        <v>0.9738116</v>
      </c>
      <c r="N42" s="293">
        <v>1.74939077</v>
      </c>
    </row>
    <row r="43" spans="1:14" x14ac:dyDescent="0.25">
      <c r="A43" s="21" t="s">
        <v>149</v>
      </c>
      <c r="B43" s="285">
        <v>29.740683539999999</v>
      </c>
      <c r="C43" s="285">
        <v>50.795116819999997</v>
      </c>
      <c r="D43" s="285">
        <v>52.768954610000002</v>
      </c>
      <c r="E43" s="25"/>
      <c r="F43" s="296" t="s">
        <v>198</v>
      </c>
      <c r="G43" s="297">
        <v>14.387871730000001</v>
      </c>
      <c r="H43" s="297">
        <v>12.07427416</v>
      </c>
      <c r="I43" s="297">
        <v>7.4015273200000005</v>
      </c>
      <c r="J43" s="145"/>
      <c r="K43" s="296" t="s">
        <v>210</v>
      </c>
      <c r="L43" s="297">
        <v>6.1493240299999998</v>
      </c>
      <c r="M43" s="297">
        <v>1.5748759299999999</v>
      </c>
      <c r="N43" s="297">
        <v>1.6664261299999998</v>
      </c>
    </row>
    <row r="44" spans="1:14" x14ac:dyDescent="0.25">
      <c r="A44" s="21" t="s">
        <v>194</v>
      </c>
      <c r="B44" s="285">
        <v>37.25618515</v>
      </c>
      <c r="C44" s="285">
        <v>17.90814357</v>
      </c>
      <c r="D44" s="285">
        <v>50.56995817</v>
      </c>
      <c r="E44" s="25"/>
      <c r="F44" s="110" t="s">
        <v>143</v>
      </c>
      <c r="G44" s="293">
        <v>2.3433550800000003</v>
      </c>
      <c r="H44" s="293">
        <v>4.3186526500000006</v>
      </c>
      <c r="I44" s="293">
        <v>6.9159087100000001</v>
      </c>
      <c r="J44" s="145"/>
      <c r="K44" s="110" t="s">
        <v>194</v>
      </c>
      <c r="L44" s="293">
        <v>1.3172777499999999</v>
      </c>
      <c r="M44" s="293">
        <v>1.87344482</v>
      </c>
      <c r="N44" s="293">
        <v>1.5221023899999999</v>
      </c>
    </row>
    <row r="45" spans="1:14" x14ac:dyDescent="0.25">
      <c r="A45" s="21" t="s">
        <v>39</v>
      </c>
      <c r="B45" s="285">
        <v>45.469646090000005</v>
      </c>
      <c r="C45" s="285">
        <v>27.485854100000001</v>
      </c>
      <c r="D45" s="285">
        <v>50.521611810000003</v>
      </c>
      <c r="E45" s="25"/>
      <c r="F45" s="296" t="s">
        <v>224</v>
      </c>
      <c r="G45" s="297">
        <v>76.171884200000008</v>
      </c>
      <c r="H45" s="297">
        <v>0</v>
      </c>
      <c r="I45" s="297">
        <v>6.8587109999999996</v>
      </c>
      <c r="J45" s="145"/>
      <c r="K45" s="296" t="s">
        <v>251</v>
      </c>
      <c r="L45" s="297">
        <v>2.3238047000000002</v>
      </c>
      <c r="M45" s="297">
        <v>0.57325459000000001</v>
      </c>
      <c r="N45" s="297">
        <v>1.3882962599999999</v>
      </c>
    </row>
    <row r="46" spans="1:14" x14ac:dyDescent="0.25">
      <c r="A46" s="21" t="s">
        <v>195</v>
      </c>
      <c r="B46" s="285">
        <v>33.047553780000001</v>
      </c>
      <c r="C46" s="285">
        <v>41.243529950000003</v>
      </c>
      <c r="D46" s="285">
        <v>48.372712200000002</v>
      </c>
      <c r="E46" s="25"/>
      <c r="F46" s="110" t="s">
        <v>71</v>
      </c>
      <c r="G46" s="293">
        <v>34.136868549999996</v>
      </c>
      <c r="H46" s="293">
        <v>69.986526900000001</v>
      </c>
      <c r="I46" s="293">
        <v>6.74183646</v>
      </c>
      <c r="J46" s="145"/>
      <c r="K46" s="110" t="s">
        <v>30</v>
      </c>
      <c r="L46" s="293">
        <v>3.9269700000000001E-3</v>
      </c>
      <c r="M46" s="293">
        <v>0.51670192999999998</v>
      </c>
      <c r="N46" s="293">
        <v>1.3879395000000001</v>
      </c>
    </row>
    <row r="47" spans="1:14" x14ac:dyDescent="0.25">
      <c r="A47" s="21" t="s">
        <v>242</v>
      </c>
      <c r="B47" s="285">
        <v>19.66322521</v>
      </c>
      <c r="C47" s="285">
        <v>37.464592979999999</v>
      </c>
      <c r="D47" s="285">
        <v>48.35548678</v>
      </c>
      <c r="E47" s="25"/>
      <c r="F47" s="296" t="s">
        <v>229</v>
      </c>
      <c r="G47" s="297">
        <v>3.6409568299999999</v>
      </c>
      <c r="H47" s="297">
        <v>2.2632289000000001</v>
      </c>
      <c r="I47" s="297">
        <v>6.3407837300000001</v>
      </c>
      <c r="J47" s="145"/>
      <c r="K47" s="296" t="s">
        <v>177</v>
      </c>
      <c r="L47" s="297">
        <v>0</v>
      </c>
      <c r="M47" s="297">
        <v>0.92839405000000008</v>
      </c>
      <c r="N47" s="297">
        <v>1.36795423</v>
      </c>
    </row>
    <row r="48" spans="1:14" x14ac:dyDescent="0.25">
      <c r="A48" s="21" t="s">
        <v>143</v>
      </c>
      <c r="B48" s="285">
        <v>44.214223590000003</v>
      </c>
      <c r="C48" s="285">
        <v>27.652837260000002</v>
      </c>
      <c r="D48" s="285">
        <v>48.292819909999999</v>
      </c>
      <c r="E48" s="25"/>
      <c r="F48" s="110" t="s">
        <v>222</v>
      </c>
      <c r="G48" s="293">
        <v>3.8379949600000001</v>
      </c>
      <c r="H48" s="293">
        <v>4.4693290800000005</v>
      </c>
      <c r="I48" s="293">
        <v>6.1972189200000001</v>
      </c>
      <c r="J48" s="145"/>
      <c r="K48" s="110" t="s">
        <v>243</v>
      </c>
      <c r="L48" s="293">
        <v>0.25016129999999998</v>
      </c>
      <c r="M48" s="293">
        <v>0.22888707</v>
      </c>
      <c r="N48" s="293">
        <v>1.2929425000000001</v>
      </c>
    </row>
    <row r="49" spans="1:14" x14ac:dyDescent="0.25">
      <c r="A49" s="21" t="s">
        <v>197</v>
      </c>
      <c r="B49" s="285">
        <v>16.856634379999999</v>
      </c>
      <c r="C49" s="285">
        <v>28.642430989999998</v>
      </c>
      <c r="D49" s="285">
        <v>48.263227829999998</v>
      </c>
      <c r="E49" s="25"/>
      <c r="F49" s="296" t="s">
        <v>195</v>
      </c>
      <c r="G49" s="297">
        <v>9.7038114100000001</v>
      </c>
      <c r="H49" s="297">
        <v>13.978420029999999</v>
      </c>
      <c r="I49" s="297">
        <v>6.1006249500000003</v>
      </c>
      <c r="J49" s="145"/>
      <c r="K49" s="296" t="s">
        <v>247</v>
      </c>
      <c r="L49" s="297">
        <v>0.12984193999999999</v>
      </c>
      <c r="M49" s="297">
        <v>1.2142978899999999</v>
      </c>
      <c r="N49" s="297">
        <v>1.16447309</v>
      </c>
    </row>
    <row r="50" spans="1:14" x14ac:dyDescent="0.25">
      <c r="A50" s="21" t="s">
        <v>238</v>
      </c>
      <c r="B50" s="285">
        <v>55.590867170000003</v>
      </c>
      <c r="C50" s="285">
        <v>28.151035140000001</v>
      </c>
      <c r="D50" s="285">
        <v>47.446529640000001</v>
      </c>
      <c r="E50" s="25"/>
      <c r="F50" s="110" t="s">
        <v>220</v>
      </c>
      <c r="G50" s="293">
        <v>11.964175279999999</v>
      </c>
      <c r="H50" s="293">
        <v>17.305845050000002</v>
      </c>
      <c r="I50" s="293">
        <v>5.3533996200000002</v>
      </c>
      <c r="J50" s="145"/>
      <c r="K50" s="110" t="s">
        <v>181</v>
      </c>
      <c r="L50" s="293">
        <v>0.19326129</v>
      </c>
      <c r="M50" s="293">
        <v>0.38693591999999999</v>
      </c>
      <c r="N50" s="293">
        <v>1.12107198</v>
      </c>
    </row>
    <row r="51" spans="1:14" x14ac:dyDescent="0.25">
      <c r="A51" s="21" t="s">
        <v>170</v>
      </c>
      <c r="B51" s="285">
        <v>22.490139129999999</v>
      </c>
      <c r="C51" s="285">
        <v>35.459036939999997</v>
      </c>
      <c r="D51" s="285">
        <v>44.101552640000001</v>
      </c>
      <c r="E51" s="25"/>
      <c r="F51" s="296" t="s">
        <v>178</v>
      </c>
      <c r="G51" s="297">
        <v>23.289328829999999</v>
      </c>
      <c r="H51" s="297">
        <v>11.143380539999999</v>
      </c>
      <c r="I51" s="297">
        <v>5.1552430099999995</v>
      </c>
      <c r="J51" s="145"/>
      <c r="K51" s="296" t="s">
        <v>197</v>
      </c>
      <c r="L51" s="297">
        <v>1.2374404299999999</v>
      </c>
      <c r="M51" s="297">
        <v>1.6058838200000001</v>
      </c>
      <c r="N51" s="297">
        <v>1.0937422999999999</v>
      </c>
    </row>
    <row r="52" spans="1:14" x14ac:dyDescent="0.25">
      <c r="A52" s="21" t="s">
        <v>36</v>
      </c>
      <c r="B52" s="285">
        <v>21.885240399999997</v>
      </c>
      <c r="C52" s="285">
        <v>43.964442929999997</v>
      </c>
      <c r="D52" s="285">
        <v>42.735567639999999</v>
      </c>
      <c r="E52" s="25"/>
      <c r="F52" s="110" t="s">
        <v>142</v>
      </c>
      <c r="G52" s="293">
        <v>6.9336458099999998</v>
      </c>
      <c r="H52" s="293">
        <v>13.445458439999999</v>
      </c>
      <c r="I52" s="293">
        <v>5.04443793</v>
      </c>
      <c r="J52" s="145"/>
      <c r="K52" s="110" t="s">
        <v>225</v>
      </c>
      <c r="L52" s="293">
        <v>0</v>
      </c>
      <c r="M52" s="293">
        <v>0</v>
      </c>
      <c r="N52" s="293">
        <v>1.08522823</v>
      </c>
    </row>
    <row r="53" spans="1:14" x14ac:dyDescent="0.25">
      <c r="A53" s="21" t="s">
        <v>168</v>
      </c>
      <c r="B53" s="285">
        <v>53.449596469999996</v>
      </c>
      <c r="C53" s="285">
        <v>32.439179620000004</v>
      </c>
      <c r="D53" s="285">
        <v>42.128006360000001</v>
      </c>
      <c r="E53" s="25"/>
      <c r="F53" s="296" t="s">
        <v>180</v>
      </c>
      <c r="G53" s="297">
        <v>5.84432522</v>
      </c>
      <c r="H53" s="297">
        <v>3.6846882000000001</v>
      </c>
      <c r="I53" s="297">
        <v>5.0083058400000002</v>
      </c>
      <c r="J53" s="145"/>
      <c r="K53" s="296" t="s">
        <v>235</v>
      </c>
      <c r="L53" s="297">
        <v>0.57459622999999993</v>
      </c>
      <c r="M53" s="297">
        <v>1.0932003899999998</v>
      </c>
      <c r="N53" s="297">
        <v>1.0756366799999999</v>
      </c>
    </row>
    <row r="54" spans="1:14" x14ac:dyDescent="0.25">
      <c r="A54" s="21" t="s">
        <v>203</v>
      </c>
      <c r="B54" s="285">
        <v>66.774284890000004</v>
      </c>
      <c r="C54" s="285">
        <v>40.651314590000005</v>
      </c>
      <c r="D54" s="285">
        <v>41.347415729999994</v>
      </c>
      <c r="E54" s="25"/>
      <c r="F54" s="110" t="s">
        <v>258</v>
      </c>
      <c r="G54" s="293">
        <v>7.3189350199999996</v>
      </c>
      <c r="H54" s="293">
        <v>12.558917130000001</v>
      </c>
      <c r="I54" s="293">
        <v>4.9925552699999995</v>
      </c>
      <c r="J54" s="145"/>
      <c r="K54" s="110" t="s">
        <v>254</v>
      </c>
      <c r="L54" s="293">
        <v>0.57106093000000002</v>
      </c>
      <c r="M54" s="293">
        <v>1.32868499</v>
      </c>
      <c r="N54" s="293">
        <v>1.0750941299999999</v>
      </c>
    </row>
    <row r="55" spans="1:14" x14ac:dyDescent="0.25">
      <c r="A55" s="21" t="s">
        <v>211</v>
      </c>
      <c r="B55" s="285">
        <v>33.938198799999995</v>
      </c>
      <c r="C55" s="285">
        <v>32.033396580000002</v>
      </c>
      <c r="D55" s="285">
        <v>40.773853750000001</v>
      </c>
      <c r="E55" s="25"/>
      <c r="F55" s="296" t="s">
        <v>62</v>
      </c>
      <c r="G55" s="297">
        <v>32.853513290000002</v>
      </c>
      <c r="H55" s="297">
        <v>5.1846464299999999</v>
      </c>
      <c r="I55" s="297">
        <v>4.8243938600000007</v>
      </c>
      <c r="J55" s="145"/>
      <c r="K55" s="296" t="s">
        <v>135</v>
      </c>
      <c r="L55" s="297">
        <v>0.11689266000000001</v>
      </c>
      <c r="M55" s="297">
        <v>0.24859476</v>
      </c>
      <c r="N55" s="297">
        <v>0.96248549999999999</v>
      </c>
    </row>
    <row r="56" spans="1:14" x14ac:dyDescent="0.25">
      <c r="A56" s="21" t="s">
        <v>240</v>
      </c>
      <c r="B56" s="285">
        <v>40.811729130000003</v>
      </c>
      <c r="C56" s="285">
        <v>37.213856700000001</v>
      </c>
      <c r="D56" s="285">
        <v>38.305083930000002</v>
      </c>
      <c r="E56" s="25"/>
      <c r="F56" s="110" t="s">
        <v>183</v>
      </c>
      <c r="G56" s="293">
        <v>14.79368309</v>
      </c>
      <c r="H56" s="293">
        <v>8.34301067</v>
      </c>
      <c r="I56" s="293">
        <v>4.6826523700000005</v>
      </c>
      <c r="J56" s="145"/>
      <c r="K56" s="110" t="s">
        <v>206</v>
      </c>
      <c r="L56" s="293">
        <v>0.15859548000000001</v>
      </c>
      <c r="M56" s="293">
        <v>0.52912921999999996</v>
      </c>
      <c r="N56" s="293">
        <v>0.90414234999999998</v>
      </c>
    </row>
    <row r="57" spans="1:14" x14ac:dyDescent="0.25">
      <c r="A57" s="21" t="s">
        <v>25</v>
      </c>
      <c r="B57" s="285">
        <v>23.902508100000002</v>
      </c>
      <c r="C57" s="285">
        <v>29.77068088</v>
      </c>
      <c r="D57" s="285">
        <v>37.438142849999998</v>
      </c>
      <c r="E57" s="25"/>
      <c r="F57" s="296" t="s">
        <v>21</v>
      </c>
      <c r="G57" s="297">
        <v>0.10483902</v>
      </c>
      <c r="H57" s="297">
        <v>2.3742300000000001E-2</v>
      </c>
      <c r="I57" s="297">
        <v>4.4024957499999999</v>
      </c>
      <c r="J57" s="145"/>
      <c r="K57" s="296" t="s">
        <v>203</v>
      </c>
      <c r="L57" s="297">
        <v>0.59819425999999998</v>
      </c>
      <c r="M57" s="297">
        <v>0.41320119999999999</v>
      </c>
      <c r="N57" s="297">
        <v>0.84154682999999997</v>
      </c>
    </row>
    <row r="58" spans="1:14" x14ac:dyDescent="0.25">
      <c r="A58" s="21" t="s">
        <v>21</v>
      </c>
      <c r="B58" s="285">
        <v>35.154518439999997</v>
      </c>
      <c r="C58" s="285">
        <v>37.816941979999996</v>
      </c>
      <c r="D58" s="285">
        <v>36.411178190000001</v>
      </c>
      <c r="E58" s="25"/>
      <c r="F58" s="110" t="s">
        <v>171</v>
      </c>
      <c r="G58" s="293">
        <v>4.8460278700000003</v>
      </c>
      <c r="H58" s="293">
        <v>7.2396516699999998</v>
      </c>
      <c r="I58" s="293">
        <v>4.0935693199999994</v>
      </c>
      <c r="J58" s="145"/>
      <c r="K58" s="110" t="s">
        <v>188</v>
      </c>
      <c r="L58" s="293">
        <v>1.7224172499999999</v>
      </c>
      <c r="M58" s="293">
        <v>2.2716500800000001</v>
      </c>
      <c r="N58" s="293">
        <v>0.81536852999999998</v>
      </c>
    </row>
    <row r="59" spans="1:14" x14ac:dyDescent="0.25">
      <c r="A59" s="21" t="s">
        <v>5</v>
      </c>
      <c r="B59" s="285">
        <v>38.620099359999998</v>
      </c>
      <c r="C59" s="285">
        <v>43.712811760000001</v>
      </c>
      <c r="D59" s="285">
        <v>33.949115479999996</v>
      </c>
      <c r="E59" s="25"/>
      <c r="F59" s="296" t="s">
        <v>155</v>
      </c>
      <c r="G59" s="297">
        <v>7.9285972400000002</v>
      </c>
      <c r="H59" s="297">
        <v>5.3330652300000008</v>
      </c>
      <c r="I59" s="297">
        <v>4.0848623900000005</v>
      </c>
      <c r="J59" s="145"/>
      <c r="K59" s="296" t="s">
        <v>237</v>
      </c>
      <c r="L59" s="297">
        <v>0.20657159999999999</v>
      </c>
      <c r="M59" s="297">
        <v>0.57130579000000004</v>
      </c>
      <c r="N59" s="297">
        <v>0.77892228000000008</v>
      </c>
    </row>
    <row r="60" spans="1:14" x14ac:dyDescent="0.25">
      <c r="A60" s="21" t="s">
        <v>27</v>
      </c>
      <c r="B60" s="285">
        <v>27.361897519999999</v>
      </c>
      <c r="C60" s="285">
        <v>22.037463429999999</v>
      </c>
      <c r="D60" s="285">
        <v>33.253527210000001</v>
      </c>
      <c r="E60" s="25"/>
      <c r="F60" s="110" t="s">
        <v>94</v>
      </c>
      <c r="G60" s="293">
        <v>13.939525919999999</v>
      </c>
      <c r="H60" s="293">
        <v>2.29916192</v>
      </c>
      <c r="I60" s="293">
        <v>3.8908441699999998</v>
      </c>
      <c r="J60" s="145"/>
      <c r="K60" s="110" t="s">
        <v>190</v>
      </c>
      <c r="L60" s="293">
        <v>0.67588969999999993</v>
      </c>
      <c r="M60" s="293">
        <v>5.388039E-2</v>
      </c>
      <c r="N60" s="293">
        <v>0.75293494999999999</v>
      </c>
    </row>
    <row r="61" spans="1:14" x14ac:dyDescent="0.25">
      <c r="A61" s="21" t="s">
        <v>231</v>
      </c>
      <c r="B61" s="285">
        <v>32.345975879999997</v>
      </c>
      <c r="C61" s="285">
        <v>24.546868379999999</v>
      </c>
      <c r="D61" s="285">
        <v>32.709497679999998</v>
      </c>
      <c r="E61" s="25"/>
      <c r="F61" s="296" t="s">
        <v>35</v>
      </c>
      <c r="G61" s="297">
        <v>6.3623728099999992</v>
      </c>
      <c r="H61" s="297">
        <v>2.4659542799999996</v>
      </c>
      <c r="I61" s="297">
        <v>3.8244111300000001</v>
      </c>
      <c r="J61" s="145"/>
      <c r="K61" s="296" t="s">
        <v>258</v>
      </c>
      <c r="L61" s="297">
        <v>9.7346000000000002E-2</v>
      </c>
      <c r="M61" s="297">
        <v>0.70437622999999994</v>
      </c>
      <c r="N61" s="297">
        <v>0.74004293999999993</v>
      </c>
    </row>
    <row r="62" spans="1:14" x14ac:dyDescent="0.25">
      <c r="A62" s="21" t="s">
        <v>256</v>
      </c>
      <c r="B62" s="285">
        <v>29.84545572</v>
      </c>
      <c r="C62" s="285">
        <v>25.561658449999999</v>
      </c>
      <c r="D62" s="285">
        <v>32.583464759999998</v>
      </c>
      <c r="E62" s="25"/>
      <c r="F62" s="110" t="s">
        <v>99</v>
      </c>
      <c r="G62" s="293">
        <v>2.8157306600000003</v>
      </c>
      <c r="H62" s="293">
        <v>6.6348634899999999</v>
      </c>
      <c r="I62" s="293">
        <v>3.7777447899999999</v>
      </c>
      <c r="J62" s="145"/>
      <c r="K62" s="110" t="s">
        <v>221</v>
      </c>
      <c r="L62" s="293">
        <v>0.35666085999999997</v>
      </c>
      <c r="M62" s="293">
        <v>0.30928239000000002</v>
      </c>
      <c r="N62" s="293">
        <v>0.72194393000000001</v>
      </c>
    </row>
    <row r="63" spans="1:14" x14ac:dyDescent="0.25">
      <c r="A63" s="21" t="s">
        <v>26</v>
      </c>
      <c r="B63" s="285">
        <v>26.69456224</v>
      </c>
      <c r="C63" s="285">
        <v>43.960932299999996</v>
      </c>
      <c r="D63" s="285">
        <v>32.520391199999999</v>
      </c>
      <c r="E63" s="25"/>
      <c r="F63" s="296" t="s">
        <v>105</v>
      </c>
      <c r="G63" s="297">
        <v>12.150962289999999</v>
      </c>
      <c r="H63" s="297">
        <v>16.947645999999999</v>
      </c>
      <c r="I63" s="297">
        <v>3.76481786</v>
      </c>
      <c r="J63" s="145"/>
      <c r="K63" s="296" t="s">
        <v>236</v>
      </c>
      <c r="L63" s="297">
        <v>7.2169280000000002E-2</v>
      </c>
      <c r="M63" s="297">
        <v>0.18764859</v>
      </c>
      <c r="N63" s="297">
        <v>0.68462363999999998</v>
      </c>
    </row>
    <row r="64" spans="1:14" x14ac:dyDescent="0.25">
      <c r="A64" s="21" t="s">
        <v>180</v>
      </c>
      <c r="B64" s="285">
        <v>11.49245539</v>
      </c>
      <c r="C64" s="285">
        <v>9.8413518699999987</v>
      </c>
      <c r="D64" s="285">
        <v>32.269617769999996</v>
      </c>
      <c r="E64" s="25"/>
      <c r="F64" s="110" t="s">
        <v>135</v>
      </c>
      <c r="G64" s="293">
        <v>3.0835351900000001</v>
      </c>
      <c r="H64" s="293">
        <v>4.4497643199999999</v>
      </c>
      <c r="I64" s="293">
        <v>3.6669691200000001</v>
      </c>
      <c r="J64" s="145"/>
      <c r="K64" s="110" t="s">
        <v>169</v>
      </c>
      <c r="L64" s="293">
        <v>0.14473321</v>
      </c>
      <c r="M64" s="293">
        <v>0.17185694000000001</v>
      </c>
      <c r="N64" s="293">
        <v>0.66959457</v>
      </c>
    </row>
    <row r="65" spans="1:14" x14ac:dyDescent="0.25">
      <c r="A65" s="21" t="s">
        <v>2</v>
      </c>
      <c r="B65" s="285">
        <v>25.11861918</v>
      </c>
      <c r="C65" s="285">
        <v>24.807034480000002</v>
      </c>
      <c r="D65" s="285">
        <v>32.251639170000004</v>
      </c>
      <c r="E65" s="25"/>
      <c r="F65" s="296" t="s">
        <v>250</v>
      </c>
      <c r="G65" s="297">
        <v>3.6675741200000003</v>
      </c>
      <c r="H65" s="297">
        <v>13.812346789999999</v>
      </c>
      <c r="I65" s="297">
        <v>3.6285462900000001</v>
      </c>
      <c r="J65" s="145"/>
      <c r="K65" s="296" t="s">
        <v>147</v>
      </c>
      <c r="L65" s="297">
        <v>7.3086659999999998E-2</v>
      </c>
      <c r="M65" s="297">
        <v>0.23966520000000002</v>
      </c>
      <c r="N65" s="297">
        <v>0.65327431999999996</v>
      </c>
    </row>
    <row r="66" spans="1:14" x14ac:dyDescent="0.25">
      <c r="A66" s="21" t="s">
        <v>99</v>
      </c>
      <c r="B66" s="285">
        <v>30.67796384</v>
      </c>
      <c r="C66" s="285">
        <v>29.512491440000002</v>
      </c>
      <c r="D66" s="285">
        <v>31.03624108</v>
      </c>
      <c r="E66" s="25"/>
      <c r="F66" s="110" t="s">
        <v>36</v>
      </c>
      <c r="G66" s="293">
        <v>9.0117503299999999</v>
      </c>
      <c r="H66" s="293">
        <v>17.82951079</v>
      </c>
      <c r="I66" s="293">
        <v>3.6209890299999996</v>
      </c>
      <c r="J66" s="145"/>
      <c r="K66" s="110" t="s">
        <v>185</v>
      </c>
      <c r="L66" s="293">
        <v>0.50125112000000005</v>
      </c>
      <c r="M66" s="293">
        <v>0.38568069999999999</v>
      </c>
      <c r="N66" s="293">
        <v>0.65073698999999996</v>
      </c>
    </row>
    <row r="67" spans="1:14" x14ac:dyDescent="0.25">
      <c r="A67" s="21" t="s">
        <v>23</v>
      </c>
      <c r="B67" s="285">
        <v>30.893177359999999</v>
      </c>
      <c r="C67" s="285">
        <v>30.58117575</v>
      </c>
      <c r="D67" s="285">
        <v>30.964580120000001</v>
      </c>
      <c r="E67" s="25"/>
      <c r="F67" s="296" t="s">
        <v>5</v>
      </c>
      <c r="G67" s="297">
        <v>1.4786160100000001</v>
      </c>
      <c r="H67" s="297">
        <v>7.4228167699999998</v>
      </c>
      <c r="I67" s="297">
        <v>3.2808880499999997</v>
      </c>
      <c r="J67" s="145"/>
      <c r="K67" s="296" t="s">
        <v>253</v>
      </c>
      <c r="L67" s="297">
        <v>0.20045853</v>
      </c>
      <c r="M67" s="297">
        <v>3.0168230000000001E-2</v>
      </c>
      <c r="N67" s="297">
        <v>0.62075683999999998</v>
      </c>
    </row>
    <row r="68" spans="1:14" x14ac:dyDescent="0.25">
      <c r="A68" s="21" t="s">
        <v>232</v>
      </c>
      <c r="B68" s="285">
        <v>31.353255690000001</v>
      </c>
      <c r="C68" s="285">
        <v>25.936162070000002</v>
      </c>
      <c r="D68" s="285">
        <v>30.58431272</v>
      </c>
      <c r="E68" s="25"/>
      <c r="F68" s="110" t="s">
        <v>103</v>
      </c>
      <c r="G68" s="293">
        <v>3.1553257299999999</v>
      </c>
      <c r="H68" s="293">
        <v>3.9795626500000001</v>
      </c>
      <c r="I68" s="293">
        <v>3.2270792300000002</v>
      </c>
      <c r="J68" s="145"/>
      <c r="K68" s="110" t="s">
        <v>103</v>
      </c>
      <c r="L68" s="293">
        <v>0.10643866</v>
      </c>
      <c r="M68" s="293">
        <v>0.42249618</v>
      </c>
      <c r="N68" s="293">
        <v>0.60325118999999994</v>
      </c>
    </row>
    <row r="69" spans="1:14" x14ac:dyDescent="0.25">
      <c r="A69" s="21" t="s">
        <v>172</v>
      </c>
      <c r="B69" s="285">
        <v>22.301022270000001</v>
      </c>
      <c r="C69" s="285">
        <v>27.09980118</v>
      </c>
      <c r="D69" s="285">
        <v>28.890070179999999</v>
      </c>
      <c r="E69" s="25"/>
      <c r="F69" s="296" t="s">
        <v>172</v>
      </c>
      <c r="G69" s="297">
        <v>11.165527359999999</v>
      </c>
      <c r="H69" s="297">
        <v>10.278343420000001</v>
      </c>
      <c r="I69" s="297">
        <v>3.2074392299999999</v>
      </c>
      <c r="J69" s="145"/>
      <c r="K69" s="296" t="s">
        <v>228</v>
      </c>
      <c r="L69" s="297">
        <v>0.31911008000000002</v>
      </c>
      <c r="M69" s="297">
        <v>1.45449995</v>
      </c>
      <c r="N69" s="297">
        <v>0.58619739000000004</v>
      </c>
    </row>
    <row r="70" spans="1:14" x14ac:dyDescent="0.25">
      <c r="A70" s="21" t="s">
        <v>116</v>
      </c>
      <c r="B70" s="285">
        <v>15.20363199</v>
      </c>
      <c r="C70" s="285">
        <v>18.480070749999999</v>
      </c>
      <c r="D70" s="285">
        <v>27.9148207</v>
      </c>
      <c r="E70" s="25"/>
      <c r="F70" s="110" t="s">
        <v>188</v>
      </c>
      <c r="G70" s="293">
        <v>1.9329473700000002</v>
      </c>
      <c r="H70" s="293">
        <v>3.2640311899999999</v>
      </c>
      <c r="I70" s="293">
        <v>3.1929803999999997</v>
      </c>
      <c r="J70" s="145"/>
      <c r="K70" s="110" t="s">
        <v>199</v>
      </c>
      <c r="L70" s="293">
        <v>3.1833242099999999</v>
      </c>
      <c r="M70" s="293">
        <v>2.3078096299999999</v>
      </c>
      <c r="N70" s="293">
        <v>0.57889031999999996</v>
      </c>
    </row>
    <row r="71" spans="1:14" x14ac:dyDescent="0.25">
      <c r="A71" s="21" t="s">
        <v>210</v>
      </c>
      <c r="B71" s="285">
        <v>16.458542779999998</v>
      </c>
      <c r="C71" s="285">
        <v>15.68512181</v>
      </c>
      <c r="D71" s="285">
        <v>27.485847249999999</v>
      </c>
      <c r="E71" s="25"/>
      <c r="F71" s="296" t="s">
        <v>122</v>
      </c>
      <c r="G71" s="297">
        <v>3.4440384700000002</v>
      </c>
      <c r="H71" s="297">
        <v>1.56677471</v>
      </c>
      <c r="I71" s="297">
        <v>3.0303345400000001</v>
      </c>
      <c r="J71" s="145"/>
      <c r="K71" s="296" t="s">
        <v>192</v>
      </c>
      <c r="L71" s="297">
        <v>0.13545291000000001</v>
      </c>
      <c r="M71" s="297">
        <v>2.5165360000000001E-2</v>
      </c>
      <c r="N71" s="297">
        <v>0.55821679000000002</v>
      </c>
    </row>
    <row r="72" spans="1:14" x14ac:dyDescent="0.25">
      <c r="A72" s="21" t="s">
        <v>233</v>
      </c>
      <c r="B72" s="285">
        <v>25.059731109999998</v>
      </c>
      <c r="C72" s="285">
        <v>12.36871534</v>
      </c>
      <c r="D72" s="285">
        <v>26.442456059999998</v>
      </c>
      <c r="E72" s="25"/>
      <c r="F72" s="110" t="s">
        <v>130</v>
      </c>
      <c r="G72" s="293">
        <v>3.4552737400000004</v>
      </c>
      <c r="H72" s="293">
        <v>2.95248467</v>
      </c>
      <c r="I72" s="293">
        <v>3.0131332500000001</v>
      </c>
      <c r="J72" s="145"/>
      <c r="K72" s="110" t="s">
        <v>230</v>
      </c>
      <c r="L72" s="293">
        <v>0.25587419</v>
      </c>
      <c r="M72" s="293">
        <v>0.38849484000000001</v>
      </c>
      <c r="N72" s="293">
        <v>0.55707300000000004</v>
      </c>
    </row>
    <row r="73" spans="1:14" x14ac:dyDescent="0.25">
      <c r="A73" s="21" t="s">
        <v>22</v>
      </c>
      <c r="B73" s="285">
        <v>19.64481821</v>
      </c>
      <c r="C73" s="285">
        <v>30.719485780000003</v>
      </c>
      <c r="D73" s="285">
        <v>26.296310300000002</v>
      </c>
      <c r="E73" s="25"/>
      <c r="F73" s="296" t="s">
        <v>28</v>
      </c>
      <c r="G73" s="297">
        <v>2.59570436</v>
      </c>
      <c r="H73" s="297">
        <v>2.68367522</v>
      </c>
      <c r="I73" s="297">
        <v>2.9193565699999997</v>
      </c>
      <c r="J73" s="145"/>
      <c r="K73" s="296" t="s">
        <v>238</v>
      </c>
      <c r="L73" s="297">
        <v>0.47397175000000002</v>
      </c>
      <c r="M73" s="297">
        <v>1.1932908200000001</v>
      </c>
      <c r="N73" s="297">
        <v>0.55693550999999997</v>
      </c>
    </row>
    <row r="74" spans="1:14" x14ac:dyDescent="0.25">
      <c r="A74" s="21" t="s">
        <v>249</v>
      </c>
      <c r="B74" s="285">
        <v>22.519233789999998</v>
      </c>
      <c r="C74" s="285">
        <v>20.8868218</v>
      </c>
      <c r="D74" s="285">
        <v>25.544671319999999</v>
      </c>
      <c r="E74" s="25"/>
      <c r="F74" s="110" t="s">
        <v>200</v>
      </c>
      <c r="G74" s="293">
        <v>8.0751144400000001</v>
      </c>
      <c r="H74" s="293">
        <v>7.4273420099999994</v>
      </c>
      <c r="I74" s="293">
        <v>2.7539825200000001</v>
      </c>
      <c r="J74" s="145"/>
      <c r="K74" s="110" t="s">
        <v>100</v>
      </c>
      <c r="L74" s="293">
        <v>0.18070248999999999</v>
      </c>
      <c r="M74" s="293">
        <v>1.0138104999999999</v>
      </c>
      <c r="N74" s="293">
        <v>0.55030818000000004</v>
      </c>
    </row>
    <row r="75" spans="1:14" x14ac:dyDescent="0.25">
      <c r="A75" s="21" t="s">
        <v>178</v>
      </c>
      <c r="B75" s="285">
        <v>24.712635640000002</v>
      </c>
      <c r="C75" s="285">
        <v>29.789914360000001</v>
      </c>
      <c r="D75" s="285">
        <v>24.340236280000003</v>
      </c>
      <c r="E75" s="25"/>
      <c r="F75" s="296" t="s">
        <v>226</v>
      </c>
      <c r="G75" s="297">
        <v>0.26598436999999997</v>
      </c>
      <c r="H75" s="297">
        <v>21.435289109999999</v>
      </c>
      <c r="I75" s="297">
        <v>2.7077241600000002</v>
      </c>
      <c r="J75" s="145"/>
      <c r="K75" s="296" t="s">
        <v>128</v>
      </c>
      <c r="L75" s="297">
        <v>0.16238632</v>
      </c>
      <c r="M75" s="297">
        <v>0.99202763999999999</v>
      </c>
      <c r="N75" s="297">
        <v>0.46260652000000002</v>
      </c>
    </row>
    <row r="76" spans="1:14" x14ac:dyDescent="0.25">
      <c r="A76" s="21" t="s">
        <v>30</v>
      </c>
      <c r="B76" s="285">
        <v>25.347064030000002</v>
      </c>
      <c r="C76" s="285">
        <v>10.11451089</v>
      </c>
      <c r="D76" s="285">
        <v>23.97670445</v>
      </c>
      <c r="E76" s="25"/>
      <c r="F76" s="110" t="s">
        <v>134</v>
      </c>
      <c r="G76" s="293">
        <v>2.1274973900000003</v>
      </c>
      <c r="H76" s="293">
        <v>7.4432047400000005</v>
      </c>
      <c r="I76" s="293">
        <v>2.6553493100000001</v>
      </c>
      <c r="J76" s="145"/>
      <c r="K76" s="110" t="s">
        <v>27</v>
      </c>
      <c r="L76" s="293">
        <v>6.8463000000000005E-3</v>
      </c>
      <c r="M76" s="293">
        <v>0.30153950000000002</v>
      </c>
      <c r="N76" s="293">
        <v>0.44756946999999997</v>
      </c>
    </row>
    <row r="77" spans="1:14" x14ac:dyDescent="0.25">
      <c r="A77" s="21" t="s">
        <v>201</v>
      </c>
      <c r="B77" s="285">
        <v>15.87574334</v>
      </c>
      <c r="C77" s="285">
        <v>18.345369010000002</v>
      </c>
      <c r="D77" s="285">
        <v>23.679240284999999</v>
      </c>
      <c r="E77" s="25"/>
      <c r="F77" s="296" t="s">
        <v>30</v>
      </c>
      <c r="G77" s="297">
        <v>0.14019999</v>
      </c>
      <c r="H77" s="297">
        <v>0.88700692000000003</v>
      </c>
      <c r="I77" s="297">
        <v>2.5635845699999997</v>
      </c>
      <c r="J77" s="145"/>
      <c r="K77" s="296" t="s">
        <v>143</v>
      </c>
      <c r="L77" s="297">
        <v>0.50544712999999997</v>
      </c>
      <c r="M77" s="297">
        <v>0.64235672999999993</v>
      </c>
      <c r="N77" s="297">
        <v>0.42422606000000002</v>
      </c>
    </row>
    <row r="78" spans="1:14" x14ac:dyDescent="0.25">
      <c r="A78" s="21" t="s">
        <v>171</v>
      </c>
      <c r="B78" s="285">
        <v>23.415484059999997</v>
      </c>
      <c r="C78" s="285">
        <v>21.70129425</v>
      </c>
      <c r="D78" s="285">
        <v>23.44054328</v>
      </c>
      <c r="E78" s="25"/>
      <c r="F78" s="110" t="s">
        <v>113</v>
      </c>
      <c r="G78" s="293">
        <v>0.45741203999999996</v>
      </c>
      <c r="H78" s="293">
        <v>3.8620750000000002E-2</v>
      </c>
      <c r="I78" s="293">
        <v>2.4921261700000001</v>
      </c>
      <c r="J78" s="145"/>
      <c r="K78" s="110" t="s">
        <v>157</v>
      </c>
      <c r="L78" s="293">
        <v>7.627188E-2</v>
      </c>
      <c r="M78" s="293">
        <v>0.38257665999999996</v>
      </c>
      <c r="N78" s="293">
        <v>0.39705702000000004</v>
      </c>
    </row>
    <row r="79" spans="1:14" x14ac:dyDescent="0.25">
      <c r="A79" s="21" t="s">
        <v>106</v>
      </c>
      <c r="B79" s="285">
        <v>6.3086814900000006</v>
      </c>
      <c r="C79" s="285">
        <v>21.712574660000001</v>
      </c>
      <c r="D79" s="285">
        <v>23.030421910000001</v>
      </c>
      <c r="E79" s="25"/>
      <c r="F79" s="296" t="s">
        <v>190</v>
      </c>
      <c r="G79" s="297">
        <v>0.66283749999999997</v>
      </c>
      <c r="H79" s="297">
        <v>0.60487470999999993</v>
      </c>
      <c r="I79" s="297">
        <v>2.4917058999999999</v>
      </c>
      <c r="J79" s="145"/>
      <c r="K79" s="296" t="s">
        <v>214</v>
      </c>
      <c r="L79" s="297">
        <v>8.0279889999999993E-2</v>
      </c>
      <c r="M79" s="297">
        <v>0.25948850000000001</v>
      </c>
      <c r="N79" s="297">
        <v>0.36493988999999999</v>
      </c>
    </row>
    <row r="80" spans="1:14" x14ac:dyDescent="0.25">
      <c r="A80" s="21" t="s">
        <v>7</v>
      </c>
      <c r="B80" s="285">
        <v>18.476618120000001</v>
      </c>
      <c r="C80" s="285">
        <v>20.03816978</v>
      </c>
      <c r="D80" s="285">
        <v>22.35799815</v>
      </c>
      <c r="E80" s="25"/>
      <c r="F80" s="110" t="s">
        <v>146</v>
      </c>
      <c r="G80" s="293">
        <v>7.4469373700000006</v>
      </c>
      <c r="H80" s="293">
        <v>1.34637601</v>
      </c>
      <c r="I80" s="293">
        <v>2.3633467599999998</v>
      </c>
      <c r="J80" s="145"/>
      <c r="K80" s="110" t="s">
        <v>75</v>
      </c>
      <c r="L80" s="293">
        <v>0.50241585999999994</v>
      </c>
      <c r="M80" s="293">
        <v>0.12822600000000001</v>
      </c>
      <c r="N80" s="293">
        <v>0.36005951000000003</v>
      </c>
    </row>
    <row r="81" spans="1:14" x14ac:dyDescent="0.25">
      <c r="A81" s="21" t="s">
        <v>146</v>
      </c>
      <c r="B81" s="285">
        <v>24.364434629999998</v>
      </c>
      <c r="C81" s="285">
        <v>12.272663</v>
      </c>
      <c r="D81" s="285">
        <v>21.922875340000001</v>
      </c>
      <c r="E81" s="25"/>
      <c r="F81" s="296" t="s">
        <v>235</v>
      </c>
      <c r="G81" s="297">
        <v>3.3966421099999997</v>
      </c>
      <c r="H81" s="297">
        <v>1.4550476299999999</v>
      </c>
      <c r="I81" s="297">
        <v>2.19314411</v>
      </c>
      <c r="J81" s="145"/>
      <c r="K81" s="296" t="s">
        <v>241</v>
      </c>
      <c r="L81" s="297">
        <v>4.3250910000000004E-2</v>
      </c>
      <c r="M81" s="297">
        <v>0.78511620999999998</v>
      </c>
      <c r="N81" s="297">
        <v>0.35276931</v>
      </c>
    </row>
    <row r="82" spans="1:14" x14ac:dyDescent="0.25">
      <c r="A82" s="21" t="s">
        <v>130</v>
      </c>
      <c r="B82" s="285">
        <v>17.239432780000001</v>
      </c>
      <c r="C82" s="285">
        <v>15.98215665</v>
      </c>
      <c r="D82" s="285">
        <v>21.718766339999998</v>
      </c>
      <c r="E82" s="25"/>
      <c r="F82" s="110" t="s">
        <v>242</v>
      </c>
      <c r="G82" s="293">
        <v>10.658766630000001</v>
      </c>
      <c r="H82" s="293">
        <v>7.8664211399999999</v>
      </c>
      <c r="I82" s="293">
        <v>2.1749889599999999</v>
      </c>
      <c r="J82" s="145"/>
      <c r="K82" s="110" t="s">
        <v>142</v>
      </c>
      <c r="L82" s="293">
        <v>9.6084359999999994E-2</v>
      </c>
      <c r="M82" s="293">
        <v>0.42350489000000002</v>
      </c>
      <c r="N82" s="293">
        <v>0.34214240999999995</v>
      </c>
    </row>
    <row r="83" spans="1:14" x14ac:dyDescent="0.25">
      <c r="A83" s="21" t="s">
        <v>117</v>
      </c>
      <c r="B83" s="285">
        <v>16.44526793</v>
      </c>
      <c r="C83" s="285">
        <v>16.15035306</v>
      </c>
      <c r="D83" s="285">
        <v>21.675160699999999</v>
      </c>
      <c r="E83" s="25"/>
      <c r="F83" s="296" t="s">
        <v>182</v>
      </c>
      <c r="G83" s="297">
        <v>4.1350916900000003</v>
      </c>
      <c r="H83" s="297">
        <v>11.685743560000001</v>
      </c>
      <c r="I83" s="297">
        <v>2.0755983799999997</v>
      </c>
      <c r="J83" s="145"/>
      <c r="K83" s="296" t="s">
        <v>9</v>
      </c>
      <c r="L83" s="297">
        <v>0.30125710999999999</v>
      </c>
      <c r="M83" s="297">
        <v>0.32493601999999999</v>
      </c>
      <c r="N83" s="297">
        <v>0.34161522999999999</v>
      </c>
    </row>
    <row r="84" spans="1:14" x14ac:dyDescent="0.25">
      <c r="A84" s="21" t="s">
        <v>103</v>
      </c>
      <c r="B84" s="285">
        <v>17.226716499999998</v>
      </c>
      <c r="C84" s="285">
        <v>19.07880183</v>
      </c>
      <c r="D84" s="285">
        <v>21.569138719999998</v>
      </c>
      <c r="E84" s="25"/>
      <c r="F84" s="110" t="s">
        <v>202</v>
      </c>
      <c r="G84" s="293">
        <v>17.200487800000001</v>
      </c>
      <c r="H84" s="293">
        <v>1.7903775399999999</v>
      </c>
      <c r="I84" s="293">
        <v>1.9784262500000001</v>
      </c>
      <c r="J84" s="145"/>
      <c r="K84" s="110" t="s">
        <v>148</v>
      </c>
      <c r="L84" s="293">
        <v>0.12694408000000001</v>
      </c>
      <c r="M84" s="293">
        <v>0.24980213000000001</v>
      </c>
      <c r="N84" s="293">
        <v>0.34047262</v>
      </c>
    </row>
    <row r="85" spans="1:14" x14ac:dyDescent="0.25">
      <c r="A85" s="21" t="s">
        <v>206</v>
      </c>
      <c r="B85" s="285">
        <v>17.331624399999999</v>
      </c>
      <c r="C85" s="285">
        <v>14.570989019999999</v>
      </c>
      <c r="D85" s="285">
        <v>21.43795012</v>
      </c>
      <c r="E85" s="25"/>
      <c r="F85" s="296" t="s">
        <v>75</v>
      </c>
      <c r="G85" s="297">
        <v>8.6803429999999987E-2</v>
      </c>
      <c r="H85" s="297">
        <v>5.6045499999999998E-2</v>
      </c>
      <c r="I85" s="297">
        <v>1.9404787400000001</v>
      </c>
      <c r="J85" s="145"/>
      <c r="K85" s="296" t="s">
        <v>182</v>
      </c>
      <c r="L85" s="297">
        <v>0.30022925</v>
      </c>
      <c r="M85" s="297">
        <v>0.22149780999999999</v>
      </c>
      <c r="N85" s="297">
        <v>0.31472499999999998</v>
      </c>
    </row>
    <row r="86" spans="1:14" x14ac:dyDescent="0.25">
      <c r="A86" s="21" t="s">
        <v>32</v>
      </c>
      <c r="B86" s="285">
        <v>16.03888972</v>
      </c>
      <c r="C86" s="285">
        <v>17.61699183</v>
      </c>
      <c r="D86" s="285">
        <v>20.981451199999999</v>
      </c>
      <c r="E86" s="25"/>
      <c r="F86" s="110" t="s">
        <v>251</v>
      </c>
      <c r="G86" s="293">
        <v>3.51020427</v>
      </c>
      <c r="H86" s="293">
        <v>3.3635624599999998</v>
      </c>
      <c r="I86" s="293">
        <v>1.90200558</v>
      </c>
      <c r="J86" s="145"/>
      <c r="K86" s="110" t="s">
        <v>107</v>
      </c>
      <c r="L86" s="293">
        <v>0.80763156999999997</v>
      </c>
      <c r="M86" s="293">
        <v>3.4476292799999997</v>
      </c>
      <c r="N86" s="293">
        <v>0.30027851999999999</v>
      </c>
    </row>
    <row r="87" spans="1:14" x14ac:dyDescent="0.25">
      <c r="A87" s="21" t="s">
        <v>75</v>
      </c>
      <c r="B87" s="285">
        <v>14.58031757</v>
      </c>
      <c r="C87" s="285">
        <v>10.666097730000001</v>
      </c>
      <c r="D87" s="285">
        <v>20.965598449999998</v>
      </c>
      <c r="E87" s="25"/>
      <c r="F87" s="296" t="s">
        <v>256</v>
      </c>
      <c r="G87" s="297">
        <v>1.4229290299999999</v>
      </c>
      <c r="H87" s="297">
        <v>8.4958116400000012</v>
      </c>
      <c r="I87" s="297">
        <v>1.8984495400000001</v>
      </c>
      <c r="J87" s="145"/>
      <c r="K87" s="296" t="s">
        <v>35</v>
      </c>
      <c r="L87" s="297">
        <v>0.22126265000000001</v>
      </c>
      <c r="M87" s="297">
        <v>0.24029070999999999</v>
      </c>
      <c r="N87" s="297">
        <v>0.29772516999999998</v>
      </c>
    </row>
    <row r="88" spans="1:14" x14ac:dyDescent="0.25">
      <c r="A88" s="21" t="s">
        <v>50</v>
      </c>
      <c r="B88" s="285">
        <v>16.914591559999998</v>
      </c>
      <c r="C88" s="285">
        <v>12.62271791</v>
      </c>
      <c r="D88" s="285">
        <v>20.610627219999998</v>
      </c>
      <c r="E88" s="25"/>
      <c r="F88" s="110" t="s">
        <v>237</v>
      </c>
      <c r="G88" s="293">
        <v>3.52005532</v>
      </c>
      <c r="H88" s="293">
        <v>2.1336699100000001</v>
      </c>
      <c r="I88" s="293">
        <v>1.8445706399999999</v>
      </c>
      <c r="J88" s="145"/>
      <c r="K88" s="110" t="s">
        <v>244</v>
      </c>
      <c r="L88" s="293">
        <v>1.2985809999999999E-2</v>
      </c>
      <c r="M88" s="293">
        <v>8.2452399999999992E-3</v>
      </c>
      <c r="N88" s="293">
        <v>0.29103880999999998</v>
      </c>
    </row>
    <row r="89" spans="1:14" x14ac:dyDescent="0.25">
      <c r="A89" s="21" t="s">
        <v>234</v>
      </c>
      <c r="B89" s="285">
        <v>23.99660201</v>
      </c>
      <c r="C89" s="285">
        <v>15.62004677</v>
      </c>
      <c r="D89" s="285">
        <v>20.532732979999999</v>
      </c>
      <c r="E89" s="25"/>
      <c r="F89" s="296" t="s">
        <v>173</v>
      </c>
      <c r="G89" s="297">
        <v>0.93044958</v>
      </c>
      <c r="H89" s="297">
        <v>0.21762371</v>
      </c>
      <c r="I89" s="297">
        <v>1.8193688600000002</v>
      </c>
      <c r="J89" s="145"/>
      <c r="K89" s="296" t="s">
        <v>94</v>
      </c>
      <c r="L89" s="297">
        <v>1.1909655100000001</v>
      </c>
      <c r="M89" s="297">
        <v>0.54229084999999999</v>
      </c>
      <c r="N89" s="297">
        <v>0.28130101000000002</v>
      </c>
    </row>
    <row r="90" spans="1:14" x14ac:dyDescent="0.25">
      <c r="A90" s="21" t="s">
        <v>110</v>
      </c>
      <c r="B90" s="285">
        <v>8.9905742799999988</v>
      </c>
      <c r="C90" s="285">
        <v>11.064928210000001</v>
      </c>
      <c r="D90" s="285">
        <v>19.2128926</v>
      </c>
      <c r="E90" s="25"/>
      <c r="F90" s="110" t="s">
        <v>176</v>
      </c>
      <c r="G90" s="293">
        <v>3.8749309999999995E-2</v>
      </c>
      <c r="H90" s="293">
        <v>0.10418844000000001</v>
      </c>
      <c r="I90" s="293">
        <v>1.7818054299999999</v>
      </c>
      <c r="J90" s="145"/>
      <c r="K90" s="110" t="s">
        <v>149</v>
      </c>
      <c r="L90" s="293">
        <v>0.10314017</v>
      </c>
      <c r="M90" s="293">
        <v>0.32604936000000001</v>
      </c>
      <c r="N90" s="293">
        <v>0.27377020000000002</v>
      </c>
    </row>
    <row r="91" spans="1:14" x14ac:dyDescent="0.25">
      <c r="A91" s="21" t="s">
        <v>222</v>
      </c>
      <c r="B91" s="285">
        <v>20.829119899999998</v>
      </c>
      <c r="C91" s="285">
        <v>21.056840359999999</v>
      </c>
      <c r="D91" s="285">
        <v>19.150963430000001</v>
      </c>
      <c r="E91" s="25"/>
      <c r="F91" s="296" t="s">
        <v>37</v>
      </c>
      <c r="G91" s="297">
        <v>6.4085909000000001</v>
      </c>
      <c r="H91" s="297">
        <v>8.081652570000001</v>
      </c>
      <c r="I91" s="297">
        <v>1.7769283</v>
      </c>
      <c r="J91" s="145"/>
      <c r="K91" s="296" t="s">
        <v>74</v>
      </c>
      <c r="L91" s="297">
        <v>0.50363444000000002</v>
      </c>
      <c r="M91" s="297">
        <v>8.8064900000000002E-3</v>
      </c>
      <c r="N91" s="297">
        <v>0.27143228000000003</v>
      </c>
    </row>
    <row r="92" spans="1:14" x14ac:dyDescent="0.25">
      <c r="A92" s="21" t="s">
        <v>24</v>
      </c>
      <c r="B92" s="285">
        <v>9.1323991600000003</v>
      </c>
      <c r="C92" s="285">
        <v>11.72424202</v>
      </c>
      <c r="D92" s="285">
        <v>19.10271689</v>
      </c>
      <c r="E92" s="25"/>
      <c r="F92" s="110" t="s">
        <v>95</v>
      </c>
      <c r="G92" s="293">
        <v>0</v>
      </c>
      <c r="H92" s="293">
        <v>0.78614037000000003</v>
      </c>
      <c r="I92" s="293">
        <v>1.7525841100000001</v>
      </c>
      <c r="J92" s="145"/>
      <c r="K92" s="110" t="s">
        <v>117</v>
      </c>
      <c r="L92" s="293">
        <v>0.11043225</v>
      </c>
      <c r="M92" s="293">
        <v>0.19632268</v>
      </c>
      <c r="N92" s="293">
        <v>0.21912673999999999</v>
      </c>
    </row>
    <row r="93" spans="1:14" x14ac:dyDescent="0.25">
      <c r="A93" s="21" t="s">
        <v>132</v>
      </c>
      <c r="B93" s="285">
        <v>20.126243030000001</v>
      </c>
      <c r="C93" s="285">
        <v>15.91552615</v>
      </c>
      <c r="D93" s="285">
        <v>18.810893789999998</v>
      </c>
      <c r="E93" s="25"/>
      <c r="F93" s="296" t="s">
        <v>240</v>
      </c>
      <c r="G93" s="297">
        <v>0.59345993000000008</v>
      </c>
      <c r="H93" s="297">
        <v>7.4810344600000001</v>
      </c>
      <c r="I93" s="297">
        <v>1.7335096299999999</v>
      </c>
      <c r="J93" s="145"/>
      <c r="K93" s="296" t="s">
        <v>231</v>
      </c>
      <c r="L93" s="297">
        <v>0.30797609000000004</v>
      </c>
      <c r="M93" s="297">
        <v>0.62388052999999999</v>
      </c>
      <c r="N93" s="297">
        <v>0.21779210999999998</v>
      </c>
    </row>
    <row r="94" spans="1:14" x14ac:dyDescent="0.25">
      <c r="A94" s="21" t="s">
        <v>155</v>
      </c>
      <c r="B94" s="285">
        <v>16.91047223</v>
      </c>
      <c r="C94" s="285">
        <v>11.094479</v>
      </c>
      <c r="D94" s="285">
        <v>18.80147547</v>
      </c>
      <c r="E94" s="25"/>
      <c r="F94" s="110" t="s">
        <v>174</v>
      </c>
      <c r="G94" s="293">
        <v>1.05357251</v>
      </c>
      <c r="H94" s="293">
        <v>0.91069460999999996</v>
      </c>
      <c r="I94" s="293">
        <v>1.69271353</v>
      </c>
      <c r="J94" s="145"/>
      <c r="K94" s="110" t="s">
        <v>239</v>
      </c>
      <c r="L94" s="293">
        <v>1.55713938</v>
      </c>
      <c r="M94" s="293">
        <v>0.3995225</v>
      </c>
      <c r="N94" s="293">
        <v>0.21365823</v>
      </c>
    </row>
    <row r="95" spans="1:14" x14ac:dyDescent="0.25">
      <c r="A95" s="21" t="s">
        <v>49</v>
      </c>
      <c r="B95" s="285">
        <v>14.90643167</v>
      </c>
      <c r="C95" s="285">
        <v>14.28642301</v>
      </c>
      <c r="D95" s="285">
        <v>17.854602170000003</v>
      </c>
      <c r="E95" s="25"/>
      <c r="F95" s="296" t="s">
        <v>116</v>
      </c>
      <c r="G95" s="297">
        <v>1.7291179800000001</v>
      </c>
      <c r="H95" s="297">
        <v>0.63862494999999997</v>
      </c>
      <c r="I95" s="297">
        <v>1.6563866</v>
      </c>
      <c r="J95" s="145"/>
      <c r="K95" s="296" t="s">
        <v>96</v>
      </c>
      <c r="L95" s="297">
        <v>1.6479999999999999E-3</v>
      </c>
      <c r="M95" s="297">
        <v>4.8005180000000001E-2</v>
      </c>
      <c r="N95" s="297">
        <v>0.20487560999999999</v>
      </c>
    </row>
    <row r="96" spans="1:14" x14ac:dyDescent="0.25">
      <c r="A96" s="21" t="s">
        <v>198</v>
      </c>
      <c r="B96" s="285">
        <v>9.6587863800000004</v>
      </c>
      <c r="C96" s="285">
        <v>16.19170214</v>
      </c>
      <c r="D96" s="285">
        <v>17.260415909999999</v>
      </c>
      <c r="E96" s="25"/>
      <c r="F96" s="110" t="s">
        <v>228</v>
      </c>
      <c r="G96" s="293">
        <v>3.0276565499999997</v>
      </c>
      <c r="H96" s="293">
        <v>1.0006137500000001</v>
      </c>
      <c r="I96" s="293">
        <v>1.55018623</v>
      </c>
      <c r="J96" s="145"/>
      <c r="K96" s="110" t="s">
        <v>215</v>
      </c>
      <c r="L96" s="293">
        <v>0.93535521999999993</v>
      </c>
      <c r="M96" s="293">
        <v>0.21168024999999999</v>
      </c>
      <c r="N96" s="293">
        <v>0.19085131</v>
      </c>
    </row>
    <row r="97" spans="1:14" x14ac:dyDescent="0.25">
      <c r="A97" s="21" t="s">
        <v>147</v>
      </c>
      <c r="B97" s="285">
        <v>9.0844891999999984</v>
      </c>
      <c r="C97" s="285">
        <v>10.94789377</v>
      </c>
      <c r="D97" s="285">
        <v>16.759991150000001</v>
      </c>
      <c r="E97" s="25"/>
      <c r="F97" s="296" t="s">
        <v>101</v>
      </c>
      <c r="G97" s="297">
        <v>9.1188809999999995E-2</v>
      </c>
      <c r="H97" s="297">
        <v>7.1299999999999998E-4</v>
      </c>
      <c r="I97" s="297">
        <v>1.4526092399999999</v>
      </c>
      <c r="J97" s="145"/>
      <c r="K97" s="296" t="s">
        <v>80</v>
      </c>
      <c r="L97" s="297">
        <v>5.6396620000000001E-2</v>
      </c>
      <c r="M97" s="297">
        <v>0.71517122</v>
      </c>
      <c r="N97" s="297">
        <v>0.16923745999999998</v>
      </c>
    </row>
    <row r="98" spans="1:14" x14ac:dyDescent="0.25">
      <c r="A98" s="21" t="s">
        <v>82</v>
      </c>
      <c r="B98" s="285">
        <v>12.61638277</v>
      </c>
      <c r="C98" s="285">
        <v>14.455946490000001</v>
      </c>
      <c r="D98" s="285">
        <v>16.544420089999999</v>
      </c>
      <c r="E98" s="25"/>
      <c r="F98" s="110" t="s">
        <v>88</v>
      </c>
      <c r="G98" s="293">
        <v>0.33228603000000001</v>
      </c>
      <c r="H98" s="293">
        <v>0.83354383999999992</v>
      </c>
      <c r="I98" s="293">
        <v>1.3856397899999999</v>
      </c>
      <c r="J98" s="145"/>
      <c r="K98" s="110" t="s">
        <v>234</v>
      </c>
      <c r="L98" s="293">
        <v>8.9410100000000006E-2</v>
      </c>
      <c r="M98" s="293">
        <v>0.24531227</v>
      </c>
      <c r="N98" s="293">
        <v>0.16675789999999999</v>
      </c>
    </row>
    <row r="99" spans="1:14" x14ac:dyDescent="0.25">
      <c r="A99" s="21" t="s">
        <v>119</v>
      </c>
      <c r="B99" s="285">
        <v>11.612176160000001</v>
      </c>
      <c r="C99" s="285">
        <v>18.003109200000001</v>
      </c>
      <c r="D99" s="285">
        <v>16.20979745</v>
      </c>
      <c r="E99" s="25"/>
      <c r="F99" s="296" t="s">
        <v>169</v>
      </c>
      <c r="G99" s="297">
        <v>2.1814830499999998</v>
      </c>
      <c r="H99" s="297">
        <v>0.48877775000000001</v>
      </c>
      <c r="I99" s="297">
        <v>1.3767549099999998</v>
      </c>
      <c r="J99" s="145"/>
      <c r="K99" s="296" t="s">
        <v>106</v>
      </c>
      <c r="L99" s="297">
        <v>2.7254480000000001E-2</v>
      </c>
      <c r="M99" s="297">
        <v>1.6641310000000003E-2</v>
      </c>
      <c r="N99" s="297">
        <v>0.15902267</v>
      </c>
    </row>
    <row r="100" spans="1:14" x14ac:dyDescent="0.25">
      <c r="A100" s="21" t="s">
        <v>251</v>
      </c>
      <c r="B100" s="285">
        <v>18.58519733</v>
      </c>
      <c r="C100" s="285">
        <v>14.538728150000001</v>
      </c>
      <c r="D100" s="285">
        <v>16.205725179999998</v>
      </c>
      <c r="E100" s="25"/>
      <c r="F100" s="110" t="s">
        <v>147</v>
      </c>
      <c r="G100" s="293">
        <v>4.5603880599999993</v>
      </c>
      <c r="H100" s="293">
        <v>12.587936130000001</v>
      </c>
      <c r="I100" s="293">
        <v>1.23034379</v>
      </c>
      <c r="J100" s="145"/>
      <c r="K100" s="110" t="s">
        <v>7</v>
      </c>
      <c r="L100" s="293">
        <v>0</v>
      </c>
      <c r="M100" s="293">
        <v>0</v>
      </c>
      <c r="N100" s="293">
        <v>0.15703900000000001</v>
      </c>
    </row>
    <row r="101" spans="1:14" x14ac:dyDescent="0.25">
      <c r="A101" s="21" t="s">
        <v>230</v>
      </c>
      <c r="B101" s="285">
        <v>14.396352220000001</v>
      </c>
      <c r="C101" s="285">
        <v>15.64681002</v>
      </c>
      <c r="D101" s="285">
        <v>15.97074059</v>
      </c>
      <c r="E101" s="25"/>
      <c r="F101" s="296" t="s">
        <v>215</v>
      </c>
      <c r="G101" s="297">
        <v>54.484147229999998</v>
      </c>
      <c r="H101" s="297">
        <v>0.42125573999999999</v>
      </c>
      <c r="I101" s="297">
        <v>1.1987930099999999</v>
      </c>
      <c r="J101" s="145"/>
      <c r="K101" s="296" t="s">
        <v>232</v>
      </c>
      <c r="L101" s="297">
        <v>0.35761481000000001</v>
      </c>
      <c r="M101" s="297">
        <v>0.32633541999999999</v>
      </c>
      <c r="N101" s="297">
        <v>0.15375706</v>
      </c>
    </row>
    <row r="102" spans="1:14" x14ac:dyDescent="0.25">
      <c r="A102" s="21" t="s">
        <v>174</v>
      </c>
      <c r="B102" s="285">
        <v>13.784435630000001</v>
      </c>
      <c r="C102" s="285">
        <v>12.41102381</v>
      </c>
      <c r="D102" s="285">
        <v>15.92690005</v>
      </c>
      <c r="E102" s="25"/>
      <c r="F102" s="110" t="s">
        <v>214</v>
      </c>
      <c r="G102" s="293">
        <v>2.0765406200000003</v>
      </c>
      <c r="H102" s="293">
        <v>5.0564460100000002</v>
      </c>
      <c r="I102" s="293">
        <v>1.1826391699999999</v>
      </c>
      <c r="J102" s="145"/>
      <c r="K102" s="110" t="s">
        <v>252</v>
      </c>
      <c r="L102" s="293">
        <v>0.16400932000000001</v>
      </c>
      <c r="M102" s="293">
        <v>0.22449031999999999</v>
      </c>
      <c r="N102" s="293">
        <v>0.15293520999999999</v>
      </c>
    </row>
    <row r="103" spans="1:14" x14ac:dyDescent="0.25">
      <c r="A103" s="21" t="s">
        <v>4</v>
      </c>
      <c r="B103" s="285">
        <v>13.09367119</v>
      </c>
      <c r="C103" s="285">
        <v>12.51424817</v>
      </c>
      <c r="D103" s="285">
        <v>15.42929807</v>
      </c>
      <c r="E103" s="25"/>
      <c r="F103" s="296" t="s">
        <v>92</v>
      </c>
      <c r="G103" s="297">
        <v>0.40891894000000001</v>
      </c>
      <c r="H103" s="297">
        <v>0.1209158</v>
      </c>
      <c r="I103" s="297">
        <v>1.1083674399999999</v>
      </c>
      <c r="J103" s="145"/>
      <c r="K103" s="296" t="s">
        <v>170</v>
      </c>
      <c r="L103" s="297">
        <v>1.002105E-2</v>
      </c>
      <c r="M103" s="297">
        <v>3.2364393100000002</v>
      </c>
      <c r="N103" s="297">
        <v>0.14675254999999998</v>
      </c>
    </row>
    <row r="104" spans="1:14" x14ac:dyDescent="0.25">
      <c r="A104" s="21" t="s">
        <v>228</v>
      </c>
      <c r="B104" s="285">
        <v>9.6626976799999991</v>
      </c>
      <c r="C104" s="285">
        <v>8.1754983299999999</v>
      </c>
      <c r="D104" s="285">
        <v>15.265470150000001</v>
      </c>
      <c r="E104" s="25"/>
      <c r="F104" s="110" t="s">
        <v>249</v>
      </c>
      <c r="G104" s="293">
        <v>2.3268230600000002</v>
      </c>
      <c r="H104" s="293">
        <v>0.56403170999999996</v>
      </c>
      <c r="I104" s="293">
        <v>1.0543552700000001</v>
      </c>
      <c r="J104" s="145"/>
      <c r="K104" s="110" t="s">
        <v>108</v>
      </c>
      <c r="L104" s="293">
        <v>0.10681758999999999</v>
      </c>
      <c r="M104" s="293">
        <v>0.47310784</v>
      </c>
      <c r="N104" s="293">
        <v>0.14176114000000001</v>
      </c>
    </row>
    <row r="105" spans="1:14" x14ac:dyDescent="0.25">
      <c r="A105" s="21" t="s">
        <v>34</v>
      </c>
      <c r="B105" s="285">
        <v>14.7493605</v>
      </c>
      <c r="C105" s="285">
        <v>12.23311827</v>
      </c>
      <c r="D105" s="285">
        <v>15.204674619999999</v>
      </c>
      <c r="E105" s="25"/>
      <c r="F105" s="296" t="s">
        <v>199</v>
      </c>
      <c r="G105" s="297">
        <v>3.1012250299999997</v>
      </c>
      <c r="H105" s="297">
        <v>0.94883622000000001</v>
      </c>
      <c r="I105" s="297">
        <v>1.0333222099999999</v>
      </c>
      <c r="J105" s="145"/>
      <c r="K105" s="296" t="s">
        <v>98</v>
      </c>
      <c r="L105" s="297">
        <v>3.2333639999999997E-2</v>
      </c>
      <c r="M105" s="297">
        <v>0.1704967</v>
      </c>
      <c r="N105" s="297">
        <v>0.13809782999999998</v>
      </c>
    </row>
    <row r="106" spans="1:14" x14ac:dyDescent="0.25">
      <c r="A106" s="21" t="s">
        <v>154</v>
      </c>
      <c r="B106" s="285">
        <v>8.7150858699999993</v>
      </c>
      <c r="C106" s="285">
        <v>9.2890242899999986</v>
      </c>
      <c r="D106" s="285">
        <v>14.91264142</v>
      </c>
      <c r="E106" s="25"/>
      <c r="F106" s="110" t="s">
        <v>204</v>
      </c>
      <c r="G106" s="293">
        <v>0.53726638999999998</v>
      </c>
      <c r="H106" s="293">
        <v>0.46155268999999999</v>
      </c>
      <c r="I106" s="293">
        <v>0.97667974999999996</v>
      </c>
      <c r="J106" s="145"/>
      <c r="K106" s="110" t="s">
        <v>99</v>
      </c>
      <c r="L106" s="293">
        <v>1.4270930000000001E-2</v>
      </c>
      <c r="M106" s="293">
        <v>4.6478110000000003E-2</v>
      </c>
      <c r="N106" s="293">
        <v>0.12369461999999999</v>
      </c>
    </row>
    <row r="107" spans="1:14" x14ac:dyDescent="0.25">
      <c r="A107" s="21" t="s">
        <v>142</v>
      </c>
      <c r="B107" s="285">
        <v>10.35558896</v>
      </c>
      <c r="C107" s="285">
        <v>10.995341300000002</v>
      </c>
      <c r="D107" s="285">
        <v>14.551139259999999</v>
      </c>
      <c r="E107" s="25"/>
      <c r="F107" s="296" t="s">
        <v>138</v>
      </c>
      <c r="G107" s="297">
        <v>1.1974689599999999</v>
      </c>
      <c r="H107" s="297">
        <v>0.28962539000000004</v>
      </c>
      <c r="I107" s="297">
        <v>0.89530803000000003</v>
      </c>
      <c r="J107" s="145"/>
      <c r="K107" s="296" t="s">
        <v>180</v>
      </c>
      <c r="L107" s="297">
        <v>0.29351144000000001</v>
      </c>
      <c r="M107" s="297">
        <v>1.02531043</v>
      </c>
      <c r="N107" s="297">
        <v>0.12107179</v>
      </c>
    </row>
    <row r="108" spans="1:14" x14ac:dyDescent="0.25">
      <c r="A108" s="21" t="s">
        <v>224</v>
      </c>
      <c r="B108" s="285">
        <v>0.94731376</v>
      </c>
      <c r="C108" s="285">
        <v>3.8532669799999999</v>
      </c>
      <c r="D108" s="285">
        <v>14.515382449999999</v>
      </c>
      <c r="E108" s="25"/>
      <c r="F108" s="110" t="s">
        <v>27</v>
      </c>
      <c r="G108" s="293">
        <v>0.88400918999999989</v>
      </c>
      <c r="H108" s="293">
        <v>0.14102657000000002</v>
      </c>
      <c r="I108" s="293">
        <v>0.88568343999999999</v>
      </c>
      <c r="J108" s="145"/>
      <c r="K108" s="110" t="s">
        <v>122</v>
      </c>
      <c r="L108" s="293">
        <v>3.9574870000000005E-2</v>
      </c>
      <c r="M108" s="293">
        <v>0.54378333999999995</v>
      </c>
      <c r="N108" s="293">
        <v>0.11684928999999999</v>
      </c>
    </row>
    <row r="109" spans="1:14" x14ac:dyDescent="0.25">
      <c r="A109" s="21" t="s">
        <v>133</v>
      </c>
      <c r="B109" s="285">
        <v>14.98904037</v>
      </c>
      <c r="C109" s="285">
        <v>14.00352318</v>
      </c>
      <c r="D109" s="285">
        <v>13.46902283</v>
      </c>
      <c r="E109" s="25"/>
      <c r="F109" s="296" t="s">
        <v>22</v>
      </c>
      <c r="G109" s="297">
        <v>1.14656596</v>
      </c>
      <c r="H109" s="297">
        <v>1.0018379100000001</v>
      </c>
      <c r="I109" s="297">
        <v>0.87026977999999999</v>
      </c>
      <c r="J109" s="145"/>
      <c r="K109" s="296" t="s">
        <v>134</v>
      </c>
      <c r="L109" s="297">
        <v>0.43223352000000004</v>
      </c>
      <c r="M109" s="297">
        <v>5.5074769999999995E-2</v>
      </c>
      <c r="N109" s="297">
        <v>9.2432029999999998E-2</v>
      </c>
    </row>
    <row r="110" spans="1:14" x14ac:dyDescent="0.25">
      <c r="A110" s="21" t="s">
        <v>237</v>
      </c>
      <c r="B110" s="285">
        <v>10.26211389</v>
      </c>
      <c r="C110" s="285">
        <v>7.4675671799999996</v>
      </c>
      <c r="D110" s="285">
        <v>12.97877824</v>
      </c>
      <c r="E110" s="25"/>
      <c r="F110" s="110" t="s">
        <v>238</v>
      </c>
      <c r="G110" s="293">
        <v>0.26027998000000002</v>
      </c>
      <c r="H110" s="293">
        <v>0.59504016000000004</v>
      </c>
      <c r="I110" s="293">
        <v>0.85412644999999998</v>
      </c>
      <c r="J110" s="145"/>
      <c r="K110" s="110" t="s">
        <v>167</v>
      </c>
      <c r="L110" s="293">
        <v>6.7919030000000005E-2</v>
      </c>
      <c r="M110" s="293">
        <v>0</v>
      </c>
      <c r="N110" s="293">
        <v>8.5058220000000004E-2</v>
      </c>
    </row>
    <row r="111" spans="1:14" x14ac:dyDescent="0.25">
      <c r="A111" s="21" t="s">
        <v>169</v>
      </c>
      <c r="B111" s="285">
        <v>4.2046439900000001</v>
      </c>
      <c r="C111" s="285">
        <v>12.025343710000001</v>
      </c>
      <c r="D111" s="285">
        <v>12.866976210000001</v>
      </c>
      <c r="E111" s="25"/>
      <c r="F111" s="296" t="s">
        <v>154</v>
      </c>
      <c r="G111" s="297">
        <v>2.0088933600000001</v>
      </c>
      <c r="H111" s="297">
        <v>1.62854732</v>
      </c>
      <c r="I111" s="297">
        <v>0.83235464000000003</v>
      </c>
      <c r="J111" s="145"/>
      <c r="K111" s="296" t="s">
        <v>114</v>
      </c>
      <c r="L111" s="297">
        <v>3.7394759999999999E-2</v>
      </c>
      <c r="M111" s="297">
        <v>8.1414270000000011E-2</v>
      </c>
      <c r="N111" s="297">
        <v>8.298235000000001E-2</v>
      </c>
    </row>
    <row r="112" spans="1:14" x14ac:dyDescent="0.25">
      <c r="A112" s="21" t="s">
        <v>9</v>
      </c>
      <c r="B112" s="285">
        <v>6.1554024099999998</v>
      </c>
      <c r="C112" s="285">
        <v>19.816828040000001</v>
      </c>
      <c r="D112" s="285">
        <v>12.8662466</v>
      </c>
      <c r="E112" s="25"/>
      <c r="F112" s="110" t="s">
        <v>192</v>
      </c>
      <c r="G112" s="293">
        <v>8.5250989999999999E-2</v>
      </c>
      <c r="H112" s="293">
        <v>1.1689163999999999</v>
      </c>
      <c r="I112" s="293">
        <v>0.81203918000000008</v>
      </c>
      <c r="J112" s="145"/>
      <c r="K112" s="110" t="s">
        <v>187</v>
      </c>
      <c r="L112" s="293">
        <v>3.673336E-2</v>
      </c>
      <c r="M112" s="293">
        <v>9.5393119999999998E-2</v>
      </c>
      <c r="N112" s="293">
        <v>8.1560130000000008E-2</v>
      </c>
    </row>
    <row r="113" spans="1:14" x14ac:dyDescent="0.25">
      <c r="A113" s="21" t="s">
        <v>121</v>
      </c>
      <c r="B113" s="285">
        <v>20.215919149999998</v>
      </c>
      <c r="C113" s="285">
        <v>20.887044399999997</v>
      </c>
      <c r="D113" s="285">
        <v>12.839382179999999</v>
      </c>
      <c r="E113" s="25"/>
      <c r="F113" s="296" t="s">
        <v>111</v>
      </c>
      <c r="G113" s="297">
        <v>0.45858078000000002</v>
      </c>
      <c r="H113" s="297">
        <v>0</v>
      </c>
      <c r="I113" s="297">
        <v>0.7995789499999999</v>
      </c>
      <c r="J113" s="145"/>
      <c r="K113" s="296" t="s">
        <v>133</v>
      </c>
      <c r="L113" s="297">
        <v>2.2434349999999999E-2</v>
      </c>
      <c r="M113" s="297">
        <v>0.2207781</v>
      </c>
      <c r="N113" s="297">
        <v>7.343746000000001E-2</v>
      </c>
    </row>
    <row r="114" spans="1:14" x14ac:dyDescent="0.25">
      <c r="A114" s="21" t="s">
        <v>145</v>
      </c>
      <c r="B114" s="285">
        <v>14.226339509999999</v>
      </c>
      <c r="C114" s="285">
        <v>10.892806740000001</v>
      </c>
      <c r="D114" s="285">
        <v>12.46801219</v>
      </c>
      <c r="E114" s="25"/>
      <c r="F114" s="110" t="s">
        <v>117</v>
      </c>
      <c r="G114" s="293">
        <v>1.93868507</v>
      </c>
      <c r="H114" s="293">
        <v>4.5077357699999991</v>
      </c>
      <c r="I114" s="293">
        <v>0.7515224399999999</v>
      </c>
      <c r="J114" s="145"/>
      <c r="K114" s="110" t="s">
        <v>174</v>
      </c>
      <c r="L114" s="293">
        <v>8.7446049999999997E-2</v>
      </c>
      <c r="M114" s="293">
        <v>0.14999626000000002</v>
      </c>
      <c r="N114" s="293">
        <v>6.2141919999999996E-2</v>
      </c>
    </row>
    <row r="115" spans="1:14" x14ac:dyDescent="0.25">
      <c r="A115" s="21" t="s">
        <v>94</v>
      </c>
      <c r="B115" s="285">
        <v>10.153879249999999</v>
      </c>
      <c r="C115" s="285">
        <v>7.8001825299999998</v>
      </c>
      <c r="D115" s="285">
        <v>12.408975380000001</v>
      </c>
      <c r="E115" s="25"/>
      <c r="F115" s="296" t="s">
        <v>163</v>
      </c>
      <c r="G115" s="297">
        <v>5.5913343499999995</v>
      </c>
      <c r="H115" s="297">
        <v>3.9009378199999998</v>
      </c>
      <c r="I115" s="297">
        <v>0.71866463000000003</v>
      </c>
      <c r="J115" s="145"/>
      <c r="K115" s="296" t="s">
        <v>229</v>
      </c>
      <c r="L115" s="297">
        <v>0.13947082</v>
      </c>
      <c r="M115" s="297">
        <v>0.28163027000000002</v>
      </c>
      <c r="N115" s="297">
        <v>5.6541899999999999E-2</v>
      </c>
    </row>
    <row r="116" spans="1:14" x14ac:dyDescent="0.25">
      <c r="A116" s="21" t="s">
        <v>81</v>
      </c>
      <c r="B116" s="285">
        <v>4.773565606</v>
      </c>
      <c r="C116" s="285">
        <v>9.4183814199999993</v>
      </c>
      <c r="D116" s="285">
        <v>12.345106039999999</v>
      </c>
      <c r="E116" s="25"/>
      <c r="F116" s="110" t="s">
        <v>241</v>
      </c>
      <c r="G116" s="293">
        <v>7.5791490000000003E-2</v>
      </c>
      <c r="H116" s="293">
        <v>3.7916760000000001E-2</v>
      </c>
      <c r="I116" s="293">
        <v>0.67051534000000002</v>
      </c>
      <c r="J116" s="145"/>
      <c r="K116" s="110" t="s">
        <v>193</v>
      </c>
      <c r="L116" s="293">
        <v>0.57338533999999997</v>
      </c>
      <c r="M116" s="293">
        <v>0.36639408000000001</v>
      </c>
      <c r="N116" s="293">
        <v>5.5887150000000003E-2</v>
      </c>
    </row>
    <row r="117" spans="1:14" x14ac:dyDescent="0.25">
      <c r="A117" s="21" t="s">
        <v>128</v>
      </c>
      <c r="B117" s="285">
        <v>7.8722429500000004</v>
      </c>
      <c r="C117" s="285">
        <v>8.4160649299999992</v>
      </c>
      <c r="D117" s="285">
        <v>11.65646596</v>
      </c>
      <c r="E117" s="25"/>
      <c r="F117" s="296" t="s">
        <v>104</v>
      </c>
      <c r="G117" s="297">
        <v>1.7168633200000001</v>
      </c>
      <c r="H117" s="297">
        <v>0.64627188999999996</v>
      </c>
      <c r="I117" s="297">
        <v>0.66957668000000004</v>
      </c>
      <c r="J117" s="145"/>
      <c r="K117" s="296" t="s">
        <v>233</v>
      </c>
      <c r="L117" s="297">
        <v>0.18910726999999999</v>
      </c>
      <c r="M117" s="297">
        <v>9.7699830000000001E-2</v>
      </c>
      <c r="N117" s="297">
        <v>5.165579E-2</v>
      </c>
    </row>
    <row r="118" spans="1:14" x14ac:dyDescent="0.25">
      <c r="A118" s="21" t="s">
        <v>14</v>
      </c>
      <c r="B118" s="285">
        <v>22.444251989999998</v>
      </c>
      <c r="C118" s="285">
        <v>8.63424893</v>
      </c>
      <c r="D118" s="285">
        <v>11.37660616</v>
      </c>
      <c r="E118" s="25"/>
      <c r="F118" s="110" t="s">
        <v>230</v>
      </c>
      <c r="G118" s="293">
        <v>2.4313528300000002</v>
      </c>
      <c r="H118" s="293">
        <v>0.60829718999999993</v>
      </c>
      <c r="I118" s="293">
        <v>0.66536596999999997</v>
      </c>
      <c r="J118" s="145"/>
      <c r="K118" s="110" t="s">
        <v>126</v>
      </c>
      <c r="L118" s="293">
        <v>4.234868E-2</v>
      </c>
      <c r="M118" s="293">
        <v>2.8062210000000001E-2</v>
      </c>
      <c r="N118" s="293">
        <v>4.6943900000000004E-2</v>
      </c>
    </row>
    <row r="119" spans="1:14" x14ac:dyDescent="0.25">
      <c r="A119" s="21" t="s">
        <v>148</v>
      </c>
      <c r="B119" s="285">
        <v>12.40899557</v>
      </c>
      <c r="C119" s="285">
        <v>8.3249591699999996</v>
      </c>
      <c r="D119" s="285">
        <v>10.53287364</v>
      </c>
      <c r="E119" s="25"/>
      <c r="F119" s="296" t="s">
        <v>208</v>
      </c>
      <c r="G119" s="297">
        <v>0.3040253</v>
      </c>
      <c r="H119" s="297">
        <v>0.16123338000000001</v>
      </c>
      <c r="I119" s="297">
        <v>0.65586548999999994</v>
      </c>
      <c r="J119" s="145"/>
      <c r="K119" s="296" t="s">
        <v>207</v>
      </c>
      <c r="L119" s="297">
        <v>3.9126000000000001E-2</v>
      </c>
      <c r="M119" s="297">
        <v>6.1003129999999996E-2</v>
      </c>
      <c r="N119" s="297">
        <v>4.3765459999999999E-2</v>
      </c>
    </row>
    <row r="120" spans="1:14" x14ac:dyDescent="0.25">
      <c r="A120" s="21" t="s">
        <v>159</v>
      </c>
      <c r="B120" s="285">
        <v>7.48477426</v>
      </c>
      <c r="C120" s="285">
        <v>5.7890568099999999</v>
      </c>
      <c r="D120" s="285">
        <v>10.465658789999999</v>
      </c>
      <c r="E120" s="25"/>
      <c r="F120" s="110" t="s">
        <v>133</v>
      </c>
      <c r="G120" s="293">
        <v>9.6516100000000007E-2</v>
      </c>
      <c r="H120" s="293">
        <v>0.32812253000000002</v>
      </c>
      <c r="I120" s="293">
        <v>0.65151731999999996</v>
      </c>
      <c r="J120" s="145"/>
      <c r="K120" s="110" t="s">
        <v>162</v>
      </c>
      <c r="L120" s="293">
        <v>0.14065447</v>
      </c>
      <c r="M120" s="293">
        <v>0.36737818999999999</v>
      </c>
      <c r="N120" s="293">
        <v>4.3579839999999995E-2</v>
      </c>
    </row>
    <row r="121" spans="1:14" x14ac:dyDescent="0.25">
      <c r="A121" s="21" t="s">
        <v>236</v>
      </c>
      <c r="B121" s="285">
        <v>14.715208720000001</v>
      </c>
      <c r="C121" s="285">
        <v>7.9965225599999998</v>
      </c>
      <c r="D121" s="285">
        <v>10.33797682</v>
      </c>
      <c r="E121" s="25"/>
      <c r="F121" s="296" t="s">
        <v>219</v>
      </c>
      <c r="G121" s="297">
        <v>0.50571213000000004</v>
      </c>
      <c r="H121" s="297">
        <v>7.4221500799999998</v>
      </c>
      <c r="I121" s="297">
        <v>0.59616124999999998</v>
      </c>
      <c r="J121" s="145"/>
      <c r="K121" s="296" t="s">
        <v>168</v>
      </c>
      <c r="L121" s="297">
        <v>0.35063809000000001</v>
      </c>
      <c r="M121" s="297">
        <v>0.11258072</v>
      </c>
      <c r="N121" s="297">
        <v>4.1361480000000006E-2</v>
      </c>
    </row>
    <row r="122" spans="1:14" x14ac:dyDescent="0.25">
      <c r="A122" s="21" t="s">
        <v>221</v>
      </c>
      <c r="B122" s="285">
        <v>8.5882257200000005</v>
      </c>
      <c r="C122" s="285">
        <v>7.1657588099999998</v>
      </c>
      <c r="D122" s="285">
        <v>9.6916514899999999</v>
      </c>
      <c r="E122" s="25"/>
      <c r="F122" s="110" t="s">
        <v>128</v>
      </c>
      <c r="G122" s="293">
        <v>8.1311927700000002</v>
      </c>
      <c r="H122" s="293">
        <v>4.7684955499999999</v>
      </c>
      <c r="I122" s="293">
        <v>0.59591920999999992</v>
      </c>
      <c r="J122" s="145"/>
      <c r="K122" s="110" t="s">
        <v>97</v>
      </c>
      <c r="L122" s="293">
        <v>3.0920100000000001E-3</v>
      </c>
      <c r="M122" s="293">
        <v>1.04192E-3</v>
      </c>
      <c r="N122" s="293">
        <v>4.1251110000000001E-2</v>
      </c>
    </row>
    <row r="123" spans="1:14" x14ac:dyDescent="0.25">
      <c r="A123" s="21" t="s">
        <v>122</v>
      </c>
      <c r="B123" s="285">
        <v>7.4849802300000006</v>
      </c>
      <c r="C123" s="285">
        <v>9.1962958300000004</v>
      </c>
      <c r="D123" s="285">
        <v>9.585669900000001</v>
      </c>
      <c r="E123" s="25"/>
      <c r="F123" s="296" t="s">
        <v>150</v>
      </c>
      <c r="G123" s="297">
        <v>0.41927665000000003</v>
      </c>
      <c r="H123" s="297">
        <v>0.71876677</v>
      </c>
      <c r="I123" s="297">
        <v>0.59582159000000001</v>
      </c>
      <c r="J123" s="145"/>
      <c r="K123" s="296" t="s">
        <v>141</v>
      </c>
      <c r="L123" s="297">
        <v>9.5167700000000008E-3</v>
      </c>
      <c r="M123" s="297">
        <v>2.1121259999999999E-2</v>
      </c>
      <c r="N123" s="297">
        <v>4.0019569999999997E-2</v>
      </c>
    </row>
    <row r="124" spans="1:14" x14ac:dyDescent="0.25">
      <c r="A124" s="21" t="s">
        <v>120</v>
      </c>
      <c r="B124" s="285">
        <v>10.27972945</v>
      </c>
      <c r="C124" s="285">
        <v>10.165891090000001</v>
      </c>
      <c r="D124" s="285">
        <v>9.4661429600000009</v>
      </c>
      <c r="E124" s="25"/>
      <c r="F124" s="110" t="s">
        <v>193</v>
      </c>
      <c r="G124" s="293">
        <v>0.23212019</v>
      </c>
      <c r="H124" s="293">
        <v>0.42150915999999999</v>
      </c>
      <c r="I124" s="293">
        <v>0.56540505000000008</v>
      </c>
      <c r="J124" s="145"/>
      <c r="K124" s="110" t="s">
        <v>179</v>
      </c>
      <c r="L124" s="293">
        <v>1.9115E-2</v>
      </c>
      <c r="M124" s="293">
        <v>12.223780210000001</v>
      </c>
      <c r="N124" s="293">
        <v>3.9656489999999996E-2</v>
      </c>
    </row>
    <row r="125" spans="1:14" x14ac:dyDescent="0.25">
      <c r="A125" s="21" t="s">
        <v>252</v>
      </c>
      <c r="B125" s="285">
        <v>9.5862645799999999</v>
      </c>
      <c r="C125" s="285">
        <v>10.5900403</v>
      </c>
      <c r="D125" s="285">
        <v>9.4482160799999999</v>
      </c>
      <c r="E125" s="25"/>
      <c r="F125" s="296" t="s">
        <v>107</v>
      </c>
      <c r="G125" s="297">
        <v>1.1106533200000002</v>
      </c>
      <c r="H125" s="297">
        <v>2.0277730699999998</v>
      </c>
      <c r="I125" s="297">
        <v>0.55526200000000003</v>
      </c>
      <c r="J125" s="145"/>
      <c r="K125" s="296" t="s">
        <v>150</v>
      </c>
      <c r="L125" s="297">
        <v>1.0134580000000001E-2</v>
      </c>
      <c r="M125" s="297">
        <v>0.12264549000000001</v>
      </c>
      <c r="N125" s="297">
        <v>3.8579040000000002E-2</v>
      </c>
    </row>
    <row r="126" spans="1:14" x14ac:dyDescent="0.25">
      <c r="A126" s="21" t="s">
        <v>246</v>
      </c>
      <c r="B126" s="285">
        <v>12.51549022</v>
      </c>
      <c r="C126" s="285">
        <v>7.0383665000000004</v>
      </c>
      <c r="D126" s="285">
        <v>9.2332908000000007</v>
      </c>
      <c r="E126" s="25"/>
      <c r="F126" s="110" t="s">
        <v>187</v>
      </c>
      <c r="G126" s="293">
        <v>1.8514060000000002E-2</v>
      </c>
      <c r="H126" s="293">
        <v>4.2586000000000002E-4</v>
      </c>
      <c r="I126" s="293">
        <v>0.53514418000000008</v>
      </c>
      <c r="J126" s="145"/>
      <c r="K126" s="110" t="s">
        <v>173</v>
      </c>
      <c r="L126" s="293">
        <v>0.23152029999999998</v>
      </c>
      <c r="M126" s="293">
        <v>0.13463253999999999</v>
      </c>
      <c r="N126" s="293">
        <v>3.7798819999999997E-2</v>
      </c>
    </row>
    <row r="127" spans="1:14" x14ac:dyDescent="0.25">
      <c r="A127" s="21" t="s">
        <v>215</v>
      </c>
      <c r="B127" s="285">
        <v>3.8724357899999999</v>
      </c>
      <c r="C127" s="285">
        <v>10.109776740000001</v>
      </c>
      <c r="D127" s="285">
        <v>9.2012265500000012</v>
      </c>
      <c r="E127" s="25"/>
      <c r="F127" s="296" t="s">
        <v>152</v>
      </c>
      <c r="G127" s="297">
        <v>2.4332009999999999</v>
      </c>
      <c r="H127" s="297">
        <v>1.253935</v>
      </c>
      <c r="I127" s="297">
        <v>0.48557600000000001</v>
      </c>
      <c r="J127" s="145"/>
      <c r="K127" s="296" t="s">
        <v>208</v>
      </c>
      <c r="L127" s="297">
        <v>5.8219279999999998E-2</v>
      </c>
      <c r="M127" s="297">
        <v>9.1482210000000008E-2</v>
      </c>
      <c r="N127" s="297">
        <v>3.5804760000000005E-2</v>
      </c>
    </row>
    <row r="128" spans="1:14" x14ac:dyDescent="0.25">
      <c r="A128" s="21" t="s">
        <v>28</v>
      </c>
      <c r="B128" s="285">
        <v>12.733777570000001</v>
      </c>
      <c r="C128" s="285">
        <v>8.3025387199999994</v>
      </c>
      <c r="D128" s="285">
        <v>9.1919378399999996</v>
      </c>
      <c r="E128" s="25"/>
      <c r="F128" s="110" t="s">
        <v>61</v>
      </c>
      <c r="G128" s="293">
        <v>0.23653426</v>
      </c>
      <c r="H128" s="293">
        <v>0</v>
      </c>
      <c r="I128" s="293">
        <v>0.42811396999999995</v>
      </c>
      <c r="J128" s="145"/>
      <c r="K128" s="110" t="s">
        <v>137</v>
      </c>
      <c r="L128" s="293">
        <v>2.9150619999999999E-2</v>
      </c>
      <c r="M128" s="293">
        <v>5.1496000000000007E-3</v>
      </c>
      <c r="N128" s="293">
        <v>3.1423729999999997E-2</v>
      </c>
    </row>
    <row r="129" spans="1:14" x14ac:dyDescent="0.25">
      <c r="A129" s="21" t="s">
        <v>219</v>
      </c>
      <c r="B129" s="285">
        <v>6.9495909999999999</v>
      </c>
      <c r="C129" s="285">
        <v>17.149034</v>
      </c>
      <c r="D129" s="285">
        <v>9.1200600000000005</v>
      </c>
      <c r="E129" s="25"/>
      <c r="F129" s="296" t="s">
        <v>144</v>
      </c>
      <c r="G129" s="297">
        <v>6.7154399999999989E-2</v>
      </c>
      <c r="H129" s="297">
        <v>0.33013433000000003</v>
      </c>
      <c r="I129" s="297">
        <v>0.42392412000000002</v>
      </c>
      <c r="J129" s="145"/>
      <c r="K129" s="296" t="s">
        <v>132</v>
      </c>
      <c r="L129" s="297">
        <v>6.3599999999999996E-4</v>
      </c>
      <c r="M129" s="297">
        <v>1.0275E-4</v>
      </c>
      <c r="N129" s="297">
        <v>2.6313639999999999E-2</v>
      </c>
    </row>
    <row r="130" spans="1:14" x14ac:dyDescent="0.25">
      <c r="A130" s="21" t="s">
        <v>114</v>
      </c>
      <c r="B130" s="285">
        <v>13.278639249999999</v>
      </c>
      <c r="C130" s="285">
        <v>8.7544293599999996</v>
      </c>
      <c r="D130" s="285">
        <v>9.0802868599999993</v>
      </c>
      <c r="E130" s="25"/>
      <c r="F130" s="110" t="s">
        <v>90</v>
      </c>
      <c r="G130" s="293">
        <v>4.9849999999999998E-3</v>
      </c>
      <c r="H130" s="293">
        <v>1.55309E-3</v>
      </c>
      <c r="I130" s="293">
        <v>0.39668048</v>
      </c>
      <c r="J130" s="145"/>
      <c r="K130" s="110" t="s">
        <v>64</v>
      </c>
      <c r="L130" s="293">
        <v>3.1926400000000001E-3</v>
      </c>
      <c r="M130" s="293">
        <v>2.9052099999999997E-2</v>
      </c>
      <c r="N130" s="293">
        <v>1.708643E-2</v>
      </c>
    </row>
    <row r="131" spans="1:14" x14ac:dyDescent="0.25">
      <c r="A131" s="21" t="s">
        <v>199</v>
      </c>
      <c r="B131" s="285">
        <v>6.9396801999999997</v>
      </c>
      <c r="C131" s="285">
        <v>5.4336619500000003</v>
      </c>
      <c r="D131" s="285">
        <v>9.079131349999999</v>
      </c>
      <c r="E131" s="25"/>
      <c r="F131" s="296" t="s">
        <v>145</v>
      </c>
      <c r="G131" s="297">
        <v>0.31090301000000004</v>
      </c>
      <c r="H131" s="297">
        <v>1.1902065500000001</v>
      </c>
      <c r="I131" s="297">
        <v>0.38409896999999998</v>
      </c>
      <c r="J131" s="145"/>
      <c r="K131" s="296" t="s">
        <v>144</v>
      </c>
      <c r="L131" s="297">
        <v>3.6832199999999996E-3</v>
      </c>
      <c r="M131" s="297">
        <v>4.269684E-2</v>
      </c>
      <c r="N131" s="297">
        <v>1.5906469999999999E-2</v>
      </c>
    </row>
    <row r="132" spans="1:14" x14ac:dyDescent="0.25">
      <c r="A132" s="21" t="s">
        <v>64</v>
      </c>
      <c r="B132" s="285">
        <v>2.7123839900000002</v>
      </c>
      <c r="C132" s="285">
        <v>7.4515900500000001</v>
      </c>
      <c r="D132" s="285">
        <v>8.6948257200000008</v>
      </c>
      <c r="E132" s="25"/>
      <c r="F132" s="110" t="s">
        <v>148</v>
      </c>
      <c r="G132" s="293">
        <v>1.9336478400000001</v>
      </c>
      <c r="H132" s="293">
        <v>2.4715918299999999</v>
      </c>
      <c r="I132" s="293">
        <v>0.38014597</v>
      </c>
      <c r="J132" s="145"/>
      <c r="K132" s="110" t="s">
        <v>186</v>
      </c>
      <c r="L132" s="293">
        <v>4.0624E-2</v>
      </c>
      <c r="M132" s="293">
        <v>8.1293279999999996E-2</v>
      </c>
      <c r="N132" s="293">
        <v>1.449568E-2</v>
      </c>
    </row>
    <row r="133" spans="1:14" x14ac:dyDescent="0.25">
      <c r="A133" s="21" t="s">
        <v>152</v>
      </c>
      <c r="B133" s="285">
        <v>16.073797119999998</v>
      </c>
      <c r="C133" s="285">
        <v>6.6159546100000002</v>
      </c>
      <c r="D133" s="285">
        <v>8.6897637400000001</v>
      </c>
      <c r="E133" s="25"/>
      <c r="F133" s="296" t="s">
        <v>45</v>
      </c>
      <c r="G133" s="297">
        <v>2.8504200000000002E-3</v>
      </c>
      <c r="H133" s="297">
        <v>1.699434E-2</v>
      </c>
      <c r="I133" s="297">
        <v>0.37505371000000004</v>
      </c>
      <c r="J133" s="145"/>
      <c r="K133" s="296" t="s">
        <v>120</v>
      </c>
      <c r="L133" s="297">
        <v>6.9322590000000003E-2</v>
      </c>
      <c r="M133" s="297">
        <v>5.8674529999999996E-2</v>
      </c>
      <c r="N133" s="297">
        <v>1.3450129999999999E-2</v>
      </c>
    </row>
    <row r="134" spans="1:14" x14ac:dyDescent="0.25">
      <c r="A134" s="21" t="s">
        <v>182</v>
      </c>
      <c r="B134" s="285">
        <v>9.65101941</v>
      </c>
      <c r="C134" s="285">
        <v>6.0662824500000001</v>
      </c>
      <c r="D134" s="285">
        <v>8.2152155199999992</v>
      </c>
      <c r="E134" s="25"/>
      <c r="F134" s="110" t="s">
        <v>236</v>
      </c>
      <c r="G134" s="293">
        <v>0.26528727000000002</v>
      </c>
      <c r="H134" s="293">
        <v>8.4248229999999993E-2</v>
      </c>
      <c r="I134" s="293">
        <v>0.37323552000000004</v>
      </c>
      <c r="J134" s="145"/>
      <c r="K134" s="110" t="s">
        <v>223</v>
      </c>
      <c r="L134" s="293">
        <v>1.04649E-3</v>
      </c>
      <c r="M134" s="293">
        <v>1.6354069999999998E-2</v>
      </c>
      <c r="N134" s="293">
        <v>1.324753E-2</v>
      </c>
    </row>
    <row r="135" spans="1:14" x14ac:dyDescent="0.25">
      <c r="A135" s="21" t="s">
        <v>98</v>
      </c>
      <c r="B135" s="285">
        <v>15.3017334</v>
      </c>
      <c r="C135" s="285">
        <v>4.96603525</v>
      </c>
      <c r="D135" s="285">
        <v>8.1912799700000001</v>
      </c>
      <c r="E135" s="25"/>
      <c r="F135" s="296" t="s">
        <v>206</v>
      </c>
      <c r="G135" s="297">
        <v>0.11689113000000001</v>
      </c>
      <c r="H135" s="297">
        <v>0.17921820999999999</v>
      </c>
      <c r="I135" s="297">
        <v>0.36652359000000001</v>
      </c>
      <c r="J135" s="145"/>
      <c r="K135" s="296" t="s">
        <v>140</v>
      </c>
      <c r="L135" s="297">
        <v>5.3836400000000003E-3</v>
      </c>
      <c r="M135" s="297">
        <v>5.5760100000000002E-3</v>
      </c>
      <c r="N135" s="297">
        <v>1.263125E-2</v>
      </c>
    </row>
    <row r="136" spans="1:14" x14ac:dyDescent="0.25">
      <c r="A136" s="21" t="s">
        <v>12</v>
      </c>
      <c r="B136" s="285">
        <v>7.8422820800000004</v>
      </c>
      <c r="C136" s="285">
        <v>11.7091955</v>
      </c>
      <c r="D136" s="285">
        <v>7.8376708200000005</v>
      </c>
      <c r="E136" s="25"/>
      <c r="F136" s="110" t="s">
        <v>159</v>
      </c>
      <c r="G136" s="293">
        <v>0</v>
      </c>
      <c r="H136" s="293">
        <v>2.11952074</v>
      </c>
      <c r="I136" s="293">
        <v>0.36562744000000003</v>
      </c>
      <c r="J136" s="145"/>
      <c r="K136" s="110" t="s">
        <v>164</v>
      </c>
      <c r="L136" s="293">
        <v>0</v>
      </c>
      <c r="M136" s="293">
        <v>0</v>
      </c>
      <c r="N136" s="293">
        <v>1.2351350000000001E-2</v>
      </c>
    </row>
    <row r="137" spans="1:14" x14ac:dyDescent="0.25">
      <c r="A137" s="21" t="s">
        <v>524</v>
      </c>
      <c r="B137" s="285">
        <v>6.1300594800000008</v>
      </c>
      <c r="C137" s="285">
        <v>7.0898144699999994</v>
      </c>
      <c r="D137" s="285">
        <v>7.4097048399999998</v>
      </c>
      <c r="E137" s="25"/>
      <c r="F137" s="296" t="s">
        <v>34</v>
      </c>
      <c r="G137" s="297">
        <v>1.5090290000000001E-2</v>
      </c>
      <c r="H137" s="297">
        <v>0</v>
      </c>
      <c r="I137" s="297">
        <v>0.32395060999999997</v>
      </c>
      <c r="J137" s="145"/>
      <c r="K137" s="296" t="s">
        <v>165</v>
      </c>
      <c r="L137" s="297">
        <v>0</v>
      </c>
      <c r="M137" s="297">
        <v>0</v>
      </c>
      <c r="N137" s="297">
        <v>1.199766E-2</v>
      </c>
    </row>
    <row r="138" spans="1:14" x14ac:dyDescent="0.25">
      <c r="A138" s="21" t="s">
        <v>113</v>
      </c>
      <c r="B138" s="285">
        <v>5.8978037699999994</v>
      </c>
      <c r="C138" s="285">
        <v>2.4290064600000001</v>
      </c>
      <c r="D138" s="285">
        <v>6.9168729500000001</v>
      </c>
      <c r="E138" s="25"/>
      <c r="F138" s="110" t="s">
        <v>179</v>
      </c>
      <c r="G138" s="293">
        <v>0.41487315999999996</v>
      </c>
      <c r="H138" s="293">
        <v>3.1523200000000001E-3</v>
      </c>
      <c r="I138" s="293">
        <v>0.29958900999999999</v>
      </c>
      <c r="J138" s="145"/>
      <c r="K138" s="110" t="s">
        <v>163</v>
      </c>
      <c r="L138" s="293">
        <v>1.3746800000000001E-3</v>
      </c>
      <c r="M138" s="293">
        <v>3.41179E-3</v>
      </c>
      <c r="N138" s="293">
        <v>1.0478410000000001E-2</v>
      </c>
    </row>
    <row r="139" spans="1:14" x14ac:dyDescent="0.25">
      <c r="A139" s="21" t="s">
        <v>227</v>
      </c>
      <c r="B139" s="285">
        <v>5.8177892999999994</v>
      </c>
      <c r="C139" s="285">
        <v>4.6483545199999998</v>
      </c>
      <c r="D139" s="285">
        <v>6.1679440300000001</v>
      </c>
      <c r="E139" s="25"/>
      <c r="F139" s="296" t="s">
        <v>213</v>
      </c>
      <c r="G139" s="297">
        <v>2.3674469</v>
      </c>
      <c r="H139" s="297">
        <v>2.6421479100000003</v>
      </c>
      <c r="I139" s="297">
        <v>0.29676920000000001</v>
      </c>
      <c r="J139" s="145"/>
      <c r="K139" s="296" t="s">
        <v>136</v>
      </c>
      <c r="L139" s="297">
        <v>4.6005200000000003E-3</v>
      </c>
      <c r="M139" s="297">
        <v>5.2685600000000003E-3</v>
      </c>
      <c r="N139" s="297">
        <v>9.950549999999999E-3</v>
      </c>
    </row>
    <row r="140" spans="1:14" x14ac:dyDescent="0.25">
      <c r="A140" s="21" t="s">
        <v>181</v>
      </c>
      <c r="B140" s="285">
        <v>2.7635229700000004</v>
      </c>
      <c r="C140" s="285">
        <v>7.1761768200000002</v>
      </c>
      <c r="D140" s="285">
        <v>6.0815324999999998</v>
      </c>
      <c r="E140" s="25"/>
      <c r="F140" s="110" t="s">
        <v>149</v>
      </c>
      <c r="G140" s="293">
        <v>0.37447891999999999</v>
      </c>
      <c r="H140" s="293">
        <v>0.32915759</v>
      </c>
      <c r="I140" s="293">
        <v>0.24945734</v>
      </c>
      <c r="J140" s="145"/>
      <c r="K140" s="110" t="s">
        <v>227</v>
      </c>
      <c r="L140" s="293">
        <v>0</v>
      </c>
      <c r="M140" s="293">
        <v>1.3535760000000001E-2</v>
      </c>
      <c r="N140" s="293">
        <v>9.2524900000000004E-3</v>
      </c>
    </row>
    <row r="141" spans="1:14" x14ac:dyDescent="0.25">
      <c r="A141" s="21" t="s">
        <v>76</v>
      </c>
      <c r="B141" s="285">
        <v>13.576834849999999</v>
      </c>
      <c r="C141" s="285">
        <v>9.46374198</v>
      </c>
      <c r="D141" s="285">
        <v>5.6815545599999995</v>
      </c>
      <c r="E141" s="25"/>
      <c r="F141" s="296" t="s">
        <v>118</v>
      </c>
      <c r="G141" s="297">
        <v>2.82161E-3</v>
      </c>
      <c r="H141" s="297">
        <v>0</v>
      </c>
      <c r="I141" s="297">
        <v>0.24728174999999999</v>
      </c>
      <c r="J141" s="145"/>
      <c r="K141" s="296" t="s">
        <v>226</v>
      </c>
      <c r="L141" s="297">
        <v>0</v>
      </c>
      <c r="M141" s="297">
        <v>0</v>
      </c>
      <c r="N141" s="297">
        <v>8.6940000000000003E-3</v>
      </c>
    </row>
    <row r="142" spans="1:14" x14ac:dyDescent="0.25">
      <c r="A142" s="21" t="s">
        <v>31</v>
      </c>
      <c r="B142" s="285">
        <v>6.2638902600000002</v>
      </c>
      <c r="C142" s="285">
        <v>3.7307423499999999</v>
      </c>
      <c r="D142" s="285">
        <v>5.4645630199999999</v>
      </c>
      <c r="E142" s="25"/>
      <c r="F142" s="110" t="s">
        <v>225</v>
      </c>
      <c r="G142" s="293">
        <v>0.82824750000000003</v>
      </c>
      <c r="H142" s="293">
        <v>11.05601976</v>
      </c>
      <c r="I142" s="293">
        <v>0.22277507999999999</v>
      </c>
      <c r="J142" s="145"/>
      <c r="K142" s="110" t="s">
        <v>31</v>
      </c>
      <c r="L142" s="293">
        <v>5.0835699999999999E-3</v>
      </c>
      <c r="M142" s="293">
        <v>4.6517600000000004E-3</v>
      </c>
      <c r="N142" s="293">
        <v>7.5563100000000001E-3</v>
      </c>
    </row>
    <row r="143" spans="1:14" x14ac:dyDescent="0.25">
      <c r="A143" s="21" t="s">
        <v>173</v>
      </c>
      <c r="B143" s="285">
        <v>5.1400078699999998</v>
      </c>
      <c r="C143" s="285">
        <v>4.8211358899999999</v>
      </c>
      <c r="D143" s="285">
        <v>5.44961568</v>
      </c>
      <c r="E143" s="25"/>
      <c r="F143" s="296" t="s">
        <v>221</v>
      </c>
      <c r="G143" s="297">
        <v>1.34941055</v>
      </c>
      <c r="H143" s="297">
        <v>1.8759764299999999</v>
      </c>
      <c r="I143" s="297">
        <v>0.19511945999999999</v>
      </c>
      <c r="J143" s="145"/>
      <c r="K143" s="296" t="s">
        <v>145</v>
      </c>
      <c r="L143" s="297">
        <v>4.15E-4</v>
      </c>
      <c r="M143" s="297">
        <v>5.8538999999999998E-4</v>
      </c>
      <c r="N143" s="297">
        <v>7.1295899999999999E-3</v>
      </c>
    </row>
    <row r="144" spans="1:14" x14ac:dyDescent="0.25">
      <c r="A144" s="21" t="s">
        <v>156</v>
      </c>
      <c r="B144" s="285">
        <v>3.49933308</v>
      </c>
      <c r="C144" s="285">
        <v>3.84655323</v>
      </c>
      <c r="D144" s="285">
        <v>4.9682717699999994</v>
      </c>
      <c r="E144" s="25"/>
      <c r="F144" s="110" t="s">
        <v>66</v>
      </c>
      <c r="G144" s="293">
        <v>1.37572E-3</v>
      </c>
      <c r="H144" s="293">
        <v>1.1403659999999999E-2</v>
      </c>
      <c r="I144" s="293">
        <v>0.19446001000000002</v>
      </c>
      <c r="J144" s="145"/>
      <c r="K144" s="110" t="s">
        <v>44</v>
      </c>
      <c r="L144" s="293">
        <v>0</v>
      </c>
      <c r="M144" s="293">
        <v>0</v>
      </c>
      <c r="N144" s="293">
        <v>6.4365500000000001E-3</v>
      </c>
    </row>
    <row r="145" spans="1:14" x14ac:dyDescent="0.25">
      <c r="A145" s="21" t="s">
        <v>141</v>
      </c>
      <c r="B145" s="285">
        <v>2.4005937400000001</v>
      </c>
      <c r="C145" s="285">
        <v>2.97620665</v>
      </c>
      <c r="D145" s="285">
        <v>4.9290801599999998</v>
      </c>
      <c r="E145" s="25"/>
      <c r="F145" s="296" t="s">
        <v>39</v>
      </c>
      <c r="G145" s="297">
        <v>0.35226598999999997</v>
      </c>
      <c r="H145" s="297">
        <v>0.64790822999999997</v>
      </c>
      <c r="I145" s="297">
        <v>0.18539982000000002</v>
      </c>
      <c r="J145" s="145"/>
      <c r="K145" s="296" t="s">
        <v>37</v>
      </c>
      <c r="L145" s="297">
        <v>5.1252900000000002E-3</v>
      </c>
      <c r="M145" s="297">
        <v>3.03061E-3</v>
      </c>
      <c r="N145" s="297">
        <v>6.0837700000000005E-3</v>
      </c>
    </row>
    <row r="146" spans="1:14" x14ac:dyDescent="0.25">
      <c r="A146" s="21" t="s">
        <v>202</v>
      </c>
      <c r="B146" s="285">
        <v>3.0704375099999996</v>
      </c>
      <c r="C146" s="285">
        <v>5.1845660100000002</v>
      </c>
      <c r="D146" s="285">
        <v>4.7463462000000005</v>
      </c>
      <c r="E146" s="25"/>
      <c r="F146" s="110" t="s">
        <v>252</v>
      </c>
      <c r="G146" s="293">
        <v>0.47262014000000002</v>
      </c>
      <c r="H146" s="293">
        <v>3.4996650000000004E-2</v>
      </c>
      <c r="I146" s="293">
        <v>0.18246566</v>
      </c>
      <c r="J146" s="145"/>
      <c r="K146" s="110" t="s">
        <v>28</v>
      </c>
      <c r="L146" s="293">
        <v>3.4605199999999999E-3</v>
      </c>
      <c r="M146" s="293">
        <v>2.2277500000000001E-3</v>
      </c>
      <c r="N146" s="293">
        <v>5.9137299999999999E-3</v>
      </c>
    </row>
    <row r="147" spans="1:14" x14ac:dyDescent="0.25">
      <c r="A147" s="21" t="s">
        <v>213</v>
      </c>
      <c r="B147" s="285">
        <v>1.7068007299999999</v>
      </c>
      <c r="C147" s="285">
        <v>4.8481741700000001</v>
      </c>
      <c r="D147" s="285">
        <v>4.3633324500000006</v>
      </c>
      <c r="E147" s="25"/>
      <c r="F147" s="296" t="s">
        <v>231</v>
      </c>
      <c r="G147" s="297">
        <v>1.6917132399999999</v>
      </c>
      <c r="H147" s="297">
        <v>0.47747615999999998</v>
      </c>
      <c r="I147" s="297">
        <v>0.17807126999999998</v>
      </c>
      <c r="J147" s="145"/>
      <c r="K147" s="296" t="s">
        <v>118</v>
      </c>
      <c r="L147" s="297">
        <v>1.2395399999999999E-2</v>
      </c>
      <c r="M147" s="297">
        <v>0</v>
      </c>
      <c r="N147" s="297">
        <v>5.6318000000000002E-3</v>
      </c>
    </row>
    <row r="148" spans="1:14" x14ac:dyDescent="0.25">
      <c r="A148" s="21" t="s">
        <v>163</v>
      </c>
      <c r="B148" s="285">
        <v>6.0034105499999999</v>
      </c>
      <c r="C148" s="285">
        <v>3.1020986699999997</v>
      </c>
      <c r="D148" s="285">
        <v>4.3228941699999996</v>
      </c>
      <c r="E148" s="25"/>
      <c r="F148" s="110" t="s">
        <v>246</v>
      </c>
      <c r="G148" s="293">
        <v>4.9137803600000005</v>
      </c>
      <c r="H148" s="293">
        <v>0.10873491</v>
      </c>
      <c r="I148" s="293">
        <v>0.14313739</v>
      </c>
      <c r="J148" s="145"/>
      <c r="K148" s="110" t="s">
        <v>113</v>
      </c>
      <c r="L148" s="293">
        <v>2.0806000000000001E-4</v>
      </c>
      <c r="M148" s="293">
        <v>1.51315E-3</v>
      </c>
      <c r="N148" s="293">
        <v>5.3988899999999999E-3</v>
      </c>
    </row>
    <row r="149" spans="1:14" x14ac:dyDescent="0.25">
      <c r="A149" s="21" t="s">
        <v>255</v>
      </c>
      <c r="B149" s="285">
        <v>8.3655101500000004</v>
      </c>
      <c r="C149" s="285">
        <v>4.7445963300000003</v>
      </c>
      <c r="D149" s="285">
        <v>4.28165146</v>
      </c>
      <c r="E149" s="25"/>
      <c r="F149" s="296" t="s">
        <v>33</v>
      </c>
      <c r="G149" s="297">
        <v>9.3233509999999992E-2</v>
      </c>
      <c r="H149" s="297">
        <v>4.5576999999999998E-4</v>
      </c>
      <c r="I149" s="297">
        <v>0.13237348999999998</v>
      </c>
      <c r="J149" s="145"/>
      <c r="K149" s="296" t="s">
        <v>131</v>
      </c>
      <c r="L149" s="297">
        <v>0</v>
      </c>
      <c r="M149" s="297">
        <v>0</v>
      </c>
      <c r="N149" s="297">
        <v>4.2144399999999999E-3</v>
      </c>
    </row>
    <row r="150" spans="1:14" x14ac:dyDescent="0.25">
      <c r="A150" s="21" t="s">
        <v>188</v>
      </c>
      <c r="B150" s="285">
        <v>8.05354569</v>
      </c>
      <c r="C150" s="285">
        <v>2.5922769799999998</v>
      </c>
      <c r="D150" s="285">
        <v>4.1109757799999995</v>
      </c>
      <c r="E150" s="25"/>
      <c r="F150" s="110" t="s">
        <v>24</v>
      </c>
      <c r="G150" s="293">
        <v>0.10802780000000001</v>
      </c>
      <c r="H150" s="293">
        <v>0.35357593999999998</v>
      </c>
      <c r="I150" s="293">
        <v>0.10595885000000001</v>
      </c>
      <c r="J150" s="145"/>
      <c r="K150" s="110" t="s">
        <v>146</v>
      </c>
      <c r="L150" s="293">
        <v>1.66E-3</v>
      </c>
      <c r="M150" s="293">
        <v>0.34982855000000002</v>
      </c>
      <c r="N150" s="293">
        <v>3.9550000000000002E-3</v>
      </c>
    </row>
    <row r="151" spans="1:14" x14ac:dyDescent="0.25">
      <c r="A151" s="21" t="s">
        <v>239</v>
      </c>
      <c r="B151" s="285">
        <v>2.2100043599999997</v>
      </c>
      <c r="C151" s="285">
        <v>0.25805271000000002</v>
      </c>
      <c r="D151" s="285">
        <v>4.0942222900000003</v>
      </c>
      <c r="E151" s="25"/>
      <c r="F151" s="296" t="s">
        <v>239</v>
      </c>
      <c r="G151" s="297">
        <v>1.3239860000000001E-2</v>
      </c>
      <c r="H151" s="297">
        <v>1.9367740000000001E-2</v>
      </c>
      <c r="I151" s="297">
        <v>0.10179017</v>
      </c>
      <c r="J151" s="145"/>
      <c r="K151" s="296" t="s">
        <v>22</v>
      </c>
      <c r="L151" s="297">
        <v>1.3100000000000001E-4</v>
      </c>
      <c r="M151" s="297">
        <v>5.8709999999999999E-5</v>
      </c>
      <c r="N151" s="297">
        <v>2.3778099999999997E-3</v>
      </c>
    </row>
    <row r="152" spans="1:14" x14ac:dyDescent="0.25">
      <c r="A152" s="21" t="s">
        <v>138</v>
      </c>
      <c r="B152" s="285">
        <v>2.1871645899999996</v>
      </c>
      <c r="C152" s="285">
        <v>2.3837410099999996</v>
      </c>
      <c r="D152" s="285">
        <v>3.9666027000000001</v>
      </c>
      <c r="E152" s="25"/>
      <c r="F152" s="110" t="s">
        <v>185</v>
      </c>
      <c r="G152" s="293">
        <v>0.88163692000000005</v>
      </c>
      <c r="H152" s="293">
        <v>0.31949686999999999</v>
      </c>
      <c r="I152" s="293">
        <v>9.4294950000000002E-2</v>
      </c>
      <c r="J152" s="145"/>
      <c r="K152" s="110" t="s">
        <v>20</v>
      </c>
      <c r="L152" s="293">
        <v>1.3663E-4</v>
      </c>
      <c r="M152" s="293">
        <v>7.0661320000000014E-2</v>
      </c>
      <c r="N152" s="293">
        <v>2.3229099999999996E-3</v>
      </c>
    </row>
    <row r="153" spans="1:14" x14ac:dyDescent="0.25">
      <c r="A153" s="21" t="s">
        <v>92</v>
      </c>
      <c r="B153" s="285">
        <v>1.3222966</v>
      </c>
      <c r="C153" s="285">
        <v>1.51038154</v>
      </c>
      <c r="D153" s="285">
        <v>3.7502307099999999</v>
      </c>
      <c r="E153" s="25"/>
      <c r="F153" s="296" t="s">
        <v>243</v>
      </c>
      <c r="G153" s="297">
        <v>0.12282213</v>
      </c>
      <c r="H153" s="297">
        <v>0.13708792</v>
      </c>
      <c r="I153" s="297">
        <v>9.2340460000000013E-2</v>
      </c>
      <c r="J153" s="145"/>
      <c r="K153" s="296" t="s">
        <v>92</v>
      </c>
      <c r="L153" s="297">
        <v>3.2173499999999999E-3</v>
      </c>
      <c r="M153" s="297">
        <v>0</v>
      </c>
      <c r="N153" s="297">
        <v>2.23077E-3</v>
      </c>
    </row>
    <row r="154" spans="1:14" x14ac:dyDescent="0.25">
      <c r="A154" s="21" t="s">
        <v>187</v>
      </c>
      <c r="B154" s="285">
        <v>3.1733435600000002</v>
      </c>
      <c r="C154" s="285">
        <v>1.7731717199999999</v>
      </c>
      <c r="D154" s="285">
        <v>3.7063949100000002</v>
      </c>
      <c r="E154" s="25"/>
      <c r="F154" s="110" t="s">
        <v>96</v>
      </c>
      <c r="G154" s="293">
        <v>5.7787760000000001E-2</v>
      </c>
      <c r="H154" s="293">
        <v>0</v>
      </c>
      <c r="I154" s="293">
        <v>9.2065279999999999E-2</v>
      </c>
      <c r="J154" s="145"/>
      <c r="K154" s="110" t="s">
        <v>154</v>
      </c>
      <c r="L154" s="293">
        <v>0</v>
      </c>
      <c r="M154" s="293">
        <v>0</v>
      </c>
      <c r="N154" s="293">
        <v>2.0599799999999999E-3</v>
      </c>
    </row>
    <row r="155" spans="1:14" x14ac:dyDescent="0.25">
      <c r="A155" s="21" t="s">
        <v>144</v>
      </c>
      <c r="B155" s="285">
        <v>3.0382872599999997</v>
      </c>
      <c r="C155" s="285">
        <v>2.39100863</v>
      </c>
      <c r="D155" s="285">
        <v>3.6365511800000001</v>
      </c>
      <c r="E155" s="25"/>
      <c r="F155" s="296" t="s">
        <v>227</v>
      </c>
      <c r="G155" s="297">
        <v>4.2218269999999995E-2</v>
      </c>
      <c r="H155" s="297">
        <v>0.10229027</v>
      </c>
      <c r="I155" s="297">
        <v>8.2497729999999991E-2</v>
      </c>
      <c r="J155" s="145"/>
      <c r="K155" s="296" t="s">
        <v>36</v>
      </c>
      <c r="L155" s="297">
        <v>7.55005E-3</v>
      </c>
      <c r="M155" s="297">
        <v>6.9208400000000002E-3</v>
      </c>
      <c r="N155" s="297">
        <v>2.0523899999999999E-3</v>
      </c>
    </row>
    <row r="156" spans="1:14" x14ac:dyDescent="0.25">
      <c r="A156" s="21" t="s">
        <v>89</v>
      </c>
      <c r="B156" s="285">
        <v>3.0023827299999999</v>
      </c>
      <c r="C156" s="285">
        <v>2.6031693499999999</v>
      </c>
      <c r="D156" s="285">
        <v>3.4752352100000001</v>
      </c>
      <c r="E156" s="25"/>
      <c r="F156" s="110" t="s">
        <v>132</v>
      </c>
      <c r="G156" s="293">
        <v>1.6054849999999999E-2</v>
      </c>
      <c r="H156" s="293">
        <v>1.49848906</v>
      </c>
      <c r="I156" s="293">
        <v>6.8381979999999995E-2</v>
      </c>
      <c r="J156" s="145"/>
      <c r="K156" s="110" t="s">
        <v>12</v>
      </c>
      <c r="L156" s="293">
        <v>6.38E-4</v>
      </c>
      <c r="M156" s="293">
        <v>0</v>
      </c>
      <c r="N156" s="293">
        <v>2.0106400000000002E-3</v>
      </c>
    </row>
    <row r="157" spans="1:14" x14ac:dyDescent="0.25">
      <c r="A157" s="21" t="s">
        <v>179</v>
      </c>
      <c r="B157" s="285">
        <v>7.1412229999999993E-2</v>
      </c>
      <c r="C157" s="285">
        <v>2.813276E-2</v>
      </c>
      <c r="D157" s="285">
        <v>3.47105138</v>
      </c>
      <c r="E157" s="25"/>
      <c r="F157" s="296" t="s">
        <v>59</v>
      </c>
      <c r="G157" s="297">
        <v>1.027141E-2</v>
      </c>
      <c r="H157" s="297">
        <v>5.29927E-3</v>
      </c>
      <c r="I157" s="297">
        <v>6.8185839999999998E-2</v>
      </c>
      <c r="J157" s="145"/>
      <c r="K157" s="296" t="s">
        <v>88</v>
      </c>
      <c r="L157" s="297">
        <v>0</v>
      </c>
      <c r="M157" s="297">
        <v>1.8025999999999999E-4</v>
      </c>
      <c r="N157" s="297">
        <v>1.7247300000000001E-3</v>
      </c>
    </row>
    <row r="158" spans="1:14" x14ac:dyDescent="0.25">
      <c r="A158" s="21" t="s">
        <v>61</v>
      </c>
      <c r="B158" s="285">
        <v>5.8930794999999998</v>
      </c>
      <c r="C158" s="285">
        <v>1.8297674399999999</v>
      </c>
      <c r="D158" s="285">
        <v>3.3871517500000001</v>
      </c>
      <c r="E158" s="25"/>
      <c r="F158" s="110" t="s">
        <v>234</v>
      </c>
      <c r="G158" s="293">
        <v>5.1913269999999997E-2</v>
      </c>
      <c r="H158" s="293">
        <v>0.12834438000000001</v>
      </c>
      <c r="I158" s="293">
        <v>6.3974309999999993E-2</v>
      </c>
      <c r="J158" s="145"/>
      <c r="K158" s="110" t="s">
        <v>60</v>
      </c>
      <c r="L158" s="293">
        <v>0</v>
      </c>
      <c r="M158" s="293">
        <v>0</v>
      </c>
      <c r="N158" s="293">
        <v>1.59753E-3</v>
      </c>
    </row>
    <row r="159" spans="1:14" x14ac:dyDescent="0.25">
      <c r="A159" s="21" t="s">
        <v>193</v>
      </c>
      <c r="B159" s="285">
        <v>2.9882999400000001</v>
      </c>
      <c r="C159" s="285">
        <v>2.5483759199999998</v>
      </c>
      <c r="D159" s="285">
        <v>3.3431840899999998</v>
      </c>
      <c r="E159" s="25"/>
      <c r="F159" s="296" t="s">
        <v>524</v>
      </c>
      <c r="G159" s="297">
        <v>0.74684660999999997</v>
      </c>
      <c r="H159" s="297">
        <v>0.18873585000000001</v>
      </c>
      <c r="I159" s="297">
        <v>5.870148E-2</v>
      </c>
      <c r="J159" s="145"/>
      <c r="K159" s="296" t="s">
        <v>25</v>
      </c>
      <c r="L159" s="297">
        <v>1.7358999999999999E-2</v>
      </c>
      <c r="M159" s="297">
        <v>8.0599999999999997E-4</v>
      </c>
      <c r="N159" s="297">
        <v>1.5002500000000001E-3</v>
      </c>
    </row>
    <row r="160" spans="1:14" x14ac:dyDescent="0.25">
      <c r="A160" s="21" t="s">
        <v>185</v>
      </c>
      <c r="B160" s="285">
        <v>3.28558729</v>
      </c>
      <c r="C160" s="285">
        <v>4.6401792300000002</v>
      </c>
      <c r="D160" s="285">
        <v>3.2925158699999999</v>
      </c>
      <c r="E160" s="25"/>
      <c r="F160" s="110" t="s">
        <v>255</v>
      </c>
      <c r="G160" s="293">
        <v>24.266080769999999</v>
      </c>
      <c r="H160" s="293">
        <v>1.3816190100000001</v>
      </c>
      <c r="I160" s="293">
        <v>4.5577519999999996E-2</v>
      </c>
      <c r="J160" s="145"/>
      <c r="K160" s="110" t="s">
        <v>26</v>
      </c>
      <c r="L160" s="293">
        <v>1.57804E-3</v>
      </c>
      <c r="M160" s="293">
        <v>4.9739000000000001E-4</v>
      </c>
      <c r="N160" s="293">
        <v>1.4053099999999999E-3</v>
      </c>
    </row>
    <row r="161" spans="1:14" x14ac:dyDescent="0.25">
      <c r="A161" s="21" t="s">
        <v>91</v>
      </c>
      <c r="B161" s="285">
        <v>0.67936203000000006</v>
      </c>
      <c r="C161" s="285">
        <v>1.125799</v>
      </c>
      <c r="D161" s="285">
        <v>3.2832893400000001</v>
      </c>
      <c r="E161" s="25"/>
      <c r="F161" s="296" t="s">
        <v>136</v>
      </c>
      <c r="G161" s="297">
        <v>0.14681533999999999</v>
      </c>
      <c r="H161" s="297">
        <v>4.7437739999999999E-2</v>
      </c>
      <c r="I161" s="297">
        <v>4.2517029999999997E-2</v>
      </c>
      <c r="J161" s="145"/>
      <c r="K161" s="296" t="s">
        <v>217</v>
      </c>
      <c r="L161" s="297">
        <v>2.1230999999999997E-3</v>
      </c>
      <c r="M161" s="297">
        <v>4.5000999999999999E-2</v>
      </c>
      <c r="N161" s="297">
        <v>1.4021600000000002E-3</v>
      </c>
    </row>
    <row r="162" spans="1:14" x14ac:dyDescent="0.25">
      <c r="A162" s="21" t="s">
        <v>254</v>
      </c>
      <c r="B162" s="285">
        <v>2.8173624100000003</v>
      </c>
      <c r="C162" s="285">
        <v>2.8426613700000001</v>
      </c>
      <c r="D162" s="285">
        <v>3.25473934</v>
      </c>
      <c r="E162" s="25"/>
      <c r="F162" s="110" t="s">
        <v>120</v>
      </c>
      <c r="G162" s="293">
        <v>1.2103446200000001</v>
      </c>
      <c r="H162" s="293">
        <v>0.46644327000000002</v>
      </c>
      <c r="I162" s="293">
        <v>4.1919940000000003E-2</v>
      </c>
      <c r="J162" s="145"/>
      <c r="K162" s="110" t="s">
        <v>524</v>
      </c>
      <c r="L162" s="293">
        <v>5.9328150000000003E-2</v>
      </c>
      <c r="M162" s="293">
        <v>3.8196260000000003E-2</v>
      </c>
      <c r="N162" s="293">
        <v>1.3812399999999999E-3</v>
      </c>
    </row>
    <row r="163" spans="1:14" x14ac:dyDescent="0.25">
      <c r="A163" s="21" t="s">
        <v>139</v>
      </c>
      <c r="B163" s="285">
        <v>2.36630114</v>
      </c>
      <c r="C163" s="285">
        <v>1.92187964</v>
      </c>
      <c r="D163" s="285">
        <v>3.2282618700000003</v>
      </c>
      <c r="E163" s="25"/>
      <c r="F163" s="296" t="s">
        <v>205</v>
      </c>
      <c r="G163" s="297">
        <v>0.10352251</v>
      </c>
      <c r="H163" s="297">
        <v>4.6010163899999998</v>
      </c>
      <c r="I163" s="297">
        <v>4.1401849999999997E-2</v>
      </c>
      <c r="J163" s="145"/>
      <c r="K163" s="296" t="s">
        <v>109</v>
      </c>
      <c r="L163" s="297">
        <v>4.9200000000000003E-4</v>
      </c>
      <c r="M163" s="297">
        <v>0</v>
      </c>
      <c r="N163" s="297">
        <v>1.34505E-3</v>
      </c>
    </row>
    <row r="164" spans="1:14" x14ac:dyDescent="0.25">
      <c r="A164" s="21" t="s">
        <v>150</v>
      </c>
      <c r="B164" s="285">
        <v>3.9985123599999999</v>
      </c>
      <c r="C164" s="285">
        <v>2.8253438599999998</v>
      </c>
      <c r="D164" s="285">
        <v>3.1971773100000003</v>
      </c>
      <c r="E164" s="25"/>
      <c r="F164" s="110" t="s">
        <v>232</v>
      </c>
      <c r="G164" s="293">
        <v>0.11090131</v>
      </c>
      <c r="H164" s="293">
        <v>0.11073652</v>
      </c>
      <c r="I164" s="293">
        <v>3.011161E-2</v>
      </c>
      <c r="J164" s="145"/>
      <c r="K164" s="110" t="s">
        <v>61</v>
      </c>
      <c r="L164" s="293">
        <v>5.4199999999999995E-4</v>
      </c>
      <c r="M164" s="293">
        <v>4.0654290000000003E-2</v>
      </c>
      <c r="N164" s="293">
        <v>1.23168E-3</v>
      </c>
    </row>
    <row r="165" spans="1:14" x14ac:dyDescent="0.25">
      <c r="A165" s="21" t="s">
        <v>258</v>
      </c>
      <c r="B165" s="285">
        <v>4.1644754400000004</v>
      </c>
      <c r="C165" s="285">
        <v>5.1955982499999998</v>
      </c>
      <c r="D165" s="285">
        <v>3.0766208700000002</v>
      </c>
      <c r="E165" s="25"/>
      <c r="F165" s="296" t="s">
        <v>165</v>
      </c>
      <c r="G165" s="297">
        <v>0</v>
      </c>
      <c r="H165" s="297">
        <v>0.40465009000000002</v>
      </c>
      <c r="I165" s="297">
        <v>2.8557040000000002E-2</v>
      </c>
      <c r="J165" s="145"/>
      <c r="K165" s="296" t="s">
        <v>95</v>
      </c>
      <c r="L165" s="297">
        <v>1.2541E-3</v>
      </c>
      <c r="M165" s="297">
        <v>0.11425472</v>
      </c>
      <c r="N165" s="297">
        <v>1.16457E-3</v>
      </c>
    </row>
    <row r="166" spans="1:14" x14ac:dyDescent="0.25">
      <c r="A166" s="21" t="s">
        <v>205</v>
      </c>
      <c r="B166" s="285">
        <v>3.7318502200000001</v>
      </c>
      <c r="C166" s="285">
        <v>2.4287251200000002</v>
      </c>
      <c r="D166" s="285">
        <v>2.7864782200000002</v>
      </c>
      <c r="E166" s="25"/>
      <c r="F166" s="110" t="s">
        <v>233</v>
      </c>
      <c r="G166" s="293">
        <v>0.11038405999999999</v>
      </c>
      <c r="H166" s="293">
        <v>0.7149404399999999</v>
      </c>
      <c r="I166" s="293">
        <v>2.7700669999999997E-2</v>
      </c>
      <c r="J166" s="145"/>
      <c r="K166" s="110" t="s">
        <v>66</v>
      </c>
      <c r="L166" s="293">
        <v>0</v>
      </c>
      <c r="M166" s="293">
        <v>0</v>
      </c>
      <c r="N166" s="293">
        <v>1.12178E-3</v>
      </c>
    </row>
    <row r="167" spans="1:14" x14ac:dyDescent="0.25">
      <c r="A167" s="21" t="s">
        <v>17</v>
      </c>
      <c r="B167" s="285">
        <v>2.12103632</v>
      </c>
      <c r="C167" s="285">
        <v>2.3830358299999999</v>
      </c>
      <c r="D167" s="285">
        <v>2.7746547000000001</v>
      </c>
      <c r="E167" s="25"/>
      <c r="F167" s="296" t="s">
        <v>254</v>
      </c>
      <c r="G167" s="297">
        <v>3.2234770000000003E-2</v>
      </c>
      <c r="H167" s="297">
        <v>1.3198620000000001E-2</v>
      </c>
      <c r="I167" s="297">
        <v>2.7652659999999999E-2</v>
      </c>
      <c r="J167" s="145"/>
      <c r="K167" s="296" t="s">
        <v>89</v>
      </c>
      <c r="L167" s="297">
        <v>4.5026000000000002E-4</v>
      </c>
      <c r="M167" s="297">
        <v>1.0675599999999999E-3</v>
      </c>
      <c r="N167" s="297">
        <v>9.8080999999999993E-4</v>
      </c>
    </row>
    <row r="168" spans="1:14" x14ac:dyDescent="0.25">
      <c r="A168" s="21" t="s">
        <v>243</v>
      </c>
      <c r="B168" s="285">
        <v>1.3392241999999999</v>
      </c>
      <c r="C168" s="285">
        <v>4.4700906600000003</v>
      </c>
      <c r="D168" s="285">
        <v>2.7172736299999998</v>
      </c>
      <c r="E168" s="25"/>
      <c r="F168" s="110" t="s">
        <v>203</v>
      </c>
      <c r="G168" s="293">
        <v>0.11127732000000001</v>
      </c>
      <c r="H168" s="293">
        <v>0.19045317</v>
      </c>
      <c r="I168" s="293">
        <v>2.6943180000000001E-2</v>
      </c>
      <c r="J168" s="145"/>
      <c r="K168" s="110" t="s">
        <v>59</v>
      </c>
      <c r="L168" s="293">
        <v>2.3672899999999998E-3</v>
      </c>
      <c r="M168" s="293">
        <v>1.1708399999999998E-3</v>
      </c>
      <c r="N168" s="293">
        <v>9.3475999999999997E-4</v>
      </c>
    </row>
    <row r="169" spans="1:14" x14ac:dyDescent="0.25">
      <c r="A169" s="21" t="s">
        <v>83</v>
      </c>
      <c r="B169" s="285">
        <v>2.5195028900000001</v>
      </c>
      <c r="C169" s="285">
        <v>3.7877099599999999</v>
      </c>
      <c r="D169" s="285">
        <v>2.67449235</v>
      </c>
      <c r="E169" s="25"/>
      <c r="F169" s="296" t="s">
        <v>19</v>
      </c>
      <c r="G169" s="297">
        <v>9.34574E-3</v>
      </c>
      <c r="H169" s="297">
        <v>6.4985299999999998E-3</v>
      </c>
      <c r="I169" s="297">
        <v>2.6679900000000003E-2</v>
      </c>
      <c r="J169" s="145"/>
      <c r="K169" s="296" t="s">
        <v>159</v>
      </c>
      <c r="L169" s="297">
        <v>0</v>
      </c>
      <c r="M169" s="297">
        <v>2.5099499999999999E-3</v>
      </c>
      <c r="N169" s="297">
        <v>9.2736000000000001E-4</v>
      </c>
    </row>
    <row r="170" spans="1:14" x14ac:dyDescent="0.25">
      <c r="A170" s="21" t="s">
        <v>6</v>
      </c>
      <c r="B170" s="285">
        <v>1.5161610300000001</v>
      </c>
      <c r="C170" s="285">
        <v>4.3973732699999992</v>
      </c>
      <c r="D170" s="285">
        <v>2.5696696800000001</v>
      </c>
      <c r="E170" s="25"/>
      <c r="F170" s="110" t="s">
        <v>207</v>
      </c>
      <c r="G170" s="293">
        <v>8.0519999999999994E-2</v>
      </c>
      <c r="H170" s="293">
        <v>4.6557220000000003E-2</v>
      </c>
      <c r="I170" s="293">
        <v>2.2548249999999999E-2</v>
      </c>
      <c r="J170" s="145"/>
      <c r="K170" s="110" t="s">
        <v>14</v>
      </c>
      <c r="L170" s="293">
        <v>0</v>
      </c>
      <c r="M170" s="293">
        <v>0</v>
      </c>
      <c r="N170" s="293">
        <v>7.7416999999999991E-4</v>
      </c>
    </row>
    <row r="171" spans="1:14" x14ac:dyDescent="0.25">
      <c r="A171" s="21" t="s">
        <v>84</v>
      </c>
      <c r="B171" s="285">
        <v>4.6251399999999998E-2</v>
      </c>
      <c r="C171" s="285">
        <v>2.9577422599999998</v>
      </c>
      <c r="D171" s="285">
        <v>2.4681387699999999</v>
      </c>
      <c r="E171" s="25"/>
      <c r="F171" s="296" t="s">
        <v>247</v>
      </c>
      <c r="G171" s="297">
        <v>0.19564204000000002</v>
      </c>
      <c r="H171" s="297">
        <v>6.9122699999999995E-2</v>
      </c>
      <c r="I171" s="297">
        <v>2.0285270000000001E-2</v>
      </c>
      <c r="J171" s="145"/>
      <c r="K171" s="296" t="s">
        <v>81</v>
      </c>
      <c r="L171" s="297">
        <v>2.0550810000000003E-2</v>
      </c>
      <c r="M171" s="297">
        <v>0.62348703999999999</v>
      </c>
      <c r="N171" s="297">
        <v>6.8709000000000001E-4</v>
      </c>
    </row>
    <row r="172" spans="1:14" x14ac:dyDescent="0.25">
      <c r="A172" s="21" t="s">
        <v>247</v>
      </c>
      <c r="B172" s="285">
        <v>2.0918286699999999</v>
      </c>
      <c r="C172" s="285">
        <v>3.30690032</v>
      </c>
      <c r="D172" s="285">
        <v>2.39072006</v>
      </c>
      <c r="E172" s="25"/>
      <c r="F172" s="110" t="s">
        <v>32</v>
      </c>
      <c r="G172" s="293">
        <v>0.24906732000000001</v>
      </c>
      <c r="H172" s="293">
        <v>0.13175094000000001</v>
      </c>
      <c r="I172" s="293">
        <v>1.9896090000000002E-2</v>
      </c>
      <c r="J172" s="145"/>
      <c r="K172" s="110" t="s">
        <v>39</v>
      </c>
      <c r="L172" s="293">
        <v>4.1756970000000004E-2</v>
      </c>
      <c r="M172" s="293">
        <v>2.2001490000000002E-2</v>
      </c>
      <c r="N172" s="293">
        <v>5.4060999999999996E-4</v>
      </c>
    </row>
    <row r="173" spans="1:14" x14ac:dyDescent="0.25">
      <c r="A173" s="21" t="s">
        <v>223</v>
      </c>
      <c r="B173" s="285">
        <v>2.06301516</v>
      </c>
      <c r="C173" s="285">
        <v>3.0902877100000001</v>
      </c>
      <c r="D173" s="285">
        <v>2.2586937499999999</v>
      </c>
      <c r="E173" s="25"/>
      <c r="F173" s="296" t="s">
        <v>0</v>
      </c>
      <c r="G173" s="297">
        <v>0</v>
      </c>
      <c r="H173" s="297">
        <v>0</v>
      </c>
      <c r="I173" s="297">
        <v>1.8758730000000001E-2</v>
      </c>
      <c r="J173" s="145"/>
      <c r="K173" s="296" t="s">
        <v>125</v>
      </c>
      <c r="L173" s="297">
        <v>3.1710000000000002E-3</v>
      </c>
      <c r="M173" s="297">
        <v>0</v>
      </c>
      <c r="N173" s="297">
        <v>5.3949E-4</v>
      </c>
    </row>
    <row r="174" spans="1:14" x14ac:dyDescent="0.25">
      <c r="A174" s="21" t="s">
        <v>190</v>
      </c>
      <c r="B174" s="285">
        <v>0.53103167000000007</v>
      </c>
      <c r="C174" s="285">
        <v>0.47399813000000002</v>
      </c>
      <c r="D174" s="285">
        <v>2.0265355400000002</v>
      </c>
      <c r="E174" s="25"/>
      <c r="F174" s="110" t="s">
        <v>140</v>
      </c>
      <c r="G174" s="293">
        <v>3.1783529999999997E-2</v>
      </c>
      <c r="H174" s="293">
        <v>0</v>
      </c>
      <c r="I174" s="293">
        <v>1.399889E-2</v>
      </c>
      <c r="J174" s="145"/>
      <c r="K174" s="110" t="s">
        <v>191</v>
      </c>
      <c r="L174" s="293">
        <v>4.2243300000000001E-3</v>
      </c>
      <c r="M174" s="293">
        <v>6.5325499999999998E-3</v>
      </c>
      <c r="N174" s="293">
        <v>5.2719000000000008E-4</v>
      </c>
    </row>
    <row r="175" spans="1:14" x14ac:dyDescent="0.25">
      <c r="A175" s="21" t="s">
        <v>112</v>
      </c>
      <c r="B175" s="285">
        <v>0.44212425999999999</v>
      </c>
      <c r="C175" s="285">
        <v>2.9096917200000001</v>
      </c>
      <c r="D175" s="285">
        <v>1.99415901</v>
      </c>
      <c r="E175" s="25"/>
      <c r="F175" s="296" t="s">
        <v>141</v>
      </c>
      <c r="G175" s="297">
        <v>0.20683615</v>
      </c>
      <c r="H175" s="297">
        <v>7.6433289999999987E-2</v>
      </c>
      <c r="I175" s="297">
        <v>1.3700540000000001E-2</v>
      </c>
      <c r="J175" s="145"/>
      <c r="K175" s="296" t="s">
        <v>90</v>
      </c>
      <c r="L175" s="297">
        <v>1.1159999999999999E-4</v>
      </c>
      <c r="M175" s="297">
        <v>0</v>
      </c>
      <c r="N175" s="297">
        <v>5.2586000000000006E-4</v>
      </c>
    </row>
    <row r="176" spans="1:14" x14ac:dyDescent="0.25">
      <c r="A176" s="21" t="s">
        <v>19</v>
      </c>
      <c r="B176" s="285">
        <v>1.70955831</v>
      </c>
      <c r="C176" s="285">
        <v>1.7707430800000001</v>
      </c>
      <c r="D176" s="285">
        <v>1.92103526</v>
      </c>
      <c r="E176" s="25"/>
      <c r="F176" s="110" t="s">
        <v>4</v>
      </c>
      <c r="G176" s="293">
        <v>0.50515871999999995</v>
      </c>
      <c r="H176" s="293">
        <v>3.3154999999999999E-3</v>
      </c>
      <c r="I176" s="293">
        <v>1.3222010000000001E-2</v>
      </c>
      <c r="J176" s="145"/>
      <c r="K176" s="110" t="s">
        <v>101</v>
      </c>
      <c r="L176" s="293">
        <v>0</v>
      </c>
      <c r="M176" s="293">
        <v>5.5154260000000004E-2</v>
      </c>
      <c r="N176" s="293">
        <v>4.8515E-4</v>
      </c>
    </row>
    <row r="177" spans="1:14" x14ac:dyDescent="0.25">
      <c r="A177" s="21" t="s">
        <v>11</v>
      </c>
      <c r="B177" s="285">
        <v>1.67365246</v>
      </c>
      <c r="C177" s="285">
        <v>1.93754549</v>
      </c>
      <c r="D177" s="285">
        <v>1.75184031</v>
      </c>
      <c r="E177" s="25"/>
      <c r="F177" s="296" t="s">
        <v>248</v>
      </c>
      <c r="G177" s="297">
        <v>125.78824992</v>
      </c>
      <c r="H177" s="297">
        <v>5.6710819199999998</v>
      </c>
      <c r="I177" s="297">
        <v>1.2357999999999999E-2</v>
      </c>
      <c r="J177" s="145"/>
      <c r="K177" s="296" t="s">
        <v>21</v>
      </c>
      <c r="L177" s="297">
        <v>2.9526999999999998E-4</v>
      </c>
      <c r="M177" s="297">
        <v>2.0203E-3</v>
      </c>
      <c r="N177" s="297">
        <v>4.7942999999999998E-4</v>
      </c>
    </row>
    <row r="178" spans="1:14" x14ac:dyDescent="0.25">
      <c r="A178" s="21" t="s">
        <v>140</v>
      </c>
      <c r="B178" s="285">
        <v>0.87751148000000001</v>
      </c>
      <c r="C178" s="285">
        <v>1.0434846200000001</v>
      </c>
      <c r="D178" s="285">
        <v>1.6988334199999999</v>
      </c>
      <c r="E178" s="25"/>
      <c r="F178" s="110" t="s">
        <v>126</v>
      </c>
      <c r="G178" s="293">
        <v>9.4029580000000001E-2</v>
      </c>
      <c r="H178" s="293">
        <v>7.4758999999999997E-3</v>
      </c>
      <c r="I178" s="293">
        <v>8.5024599999999999E-3</v>
      </c>
      <c r="J178" s="145"/>
      <c r="K178" s="110" t="s">
        <v>50</v>
      </c>
      <c r="L178" s="293">
        <v>2.2829E-4</v>
      </c>
      <c r="M178" s="293">
        <v>0</v>
      </c>
      <c r="N178" s="293">
        <v>4.5585999999999999E-4</v>
      </c>
    </row>
    <row r="179" spans="1:14" x14ac:dyDescent="0.25">
      <c r="A179" s="21" t="s">
        <v>241</v>
      </c>
      <c r="B179" s="285">
        <v>2.9309258100000002</v>
      </c>
      <c r="C179" s="285">
        <v>1.0644011200000001</v>
      </c>
      <c r="D179" s="285">
        <v>1.6695598500000002</v>
      </c>
      <c r="E179" s="25"/>
      <c r="F179" s="296" t="s">
        <v>223</v>
      </c>
      <c r="G179" s="297">
        <v>8.2262999999999998E-4</v>
      </c>
      <c r="H179" s="297">
        <v>0</v>
      </c>
      <c r="I179" s="297">
        <v>6.1697799999999997E-3</v>
      </c>
      <c r="J179" s="145"/>
      <c r="K179" s="296" t="s">
        <v>91</v>
      </c>
      <c r="L179" s="297">
        <v>0</v>
      </c>
      <c r="M179" s="297">
        <v>3.8049199999999998E-2</v>
      </c>
      <c r="N179" s="297">
        <v>4.1599999999999997E-4</v>
      </c>
    </row>
    <row r="180" spans="1:14" x14ac:dyDescent="0.25">
      <c r="A180" s="21" t="s">
        <v>43</v>
      </c>
      <c r="B180" s="285">
        <v>0.59930899000000004</v>
      </c>
      <c r="C180" s="285">
        <v>1.7422108600000001</v>
      </c>
      <c r="D180" s="285">
        <v>1.6046976899999998</v>
      </c>
      <c r="E180" s="25"/>
      <c r="F180" s="110" t="s">
        <v>85</v>
      </c>
      <c r="G180" s="293">
        <v>8.1349999999999999E-3</v>
      </c>
      <c r="H180" s="293">
        <v>0</v>
      </c>
      <c r="I180" s="293">
        <v>4.3099999999999996E-3</v>
      </c>
      <c r="J180" s="145"/>
      <c r="K180" s="110" t="s">
        <v>76</v>
      </c>
      <c r="L180" s="293">
        <v>0</v>
      </c>
      <c r="M180" s="293">
        <v>0</v>
      </c>
      <c r="N180" s="293">
        <v>4.1199999999999999E-4</v>
      </c>
    </row>
    <row r="181" spans="1:14" x14ac:dyDescent="0.25">
      <c r="A181" s="21" t="s">
        <v>207</v>
      </c>
      <c r="B181" s="285">
        <v>1.4818942800000001</v>
      </c>
      <c r="C181" s="285">
        <v>2.0885407499999999</v>
      </c>
      <c r="D181" s="285">
        <v>1.56285279</v>
      </c>
      <c r="E181" s="25"/>
      <c r="F181" s="296" t="s">
        <v>139</v>
      </c>
      <c r="G181" s="297">
        <v>0.12650449999999999</v>
      </c>
      <c r="H181" s="297">
        <v>1.3469360000000001E-2</v>
      </c>
      <c r="I181" s="297">
        <v>4.1717999999999998E-3</v>
      </c>
      <c r="J181" s="145"/>
      <c r="K181" s="296" t="s">
        <v>24</v>
      </c>
      <c r="L181" s="297">
        <v>3.2527000000000001E-4</v>
      </c>
      <c r="M181" s="297">
        <v>1.9115009999999998E-2</v>
      </c>
      <c r="N181" s="297">
        <v>3.5691000000000005E-4</v>
      </c>
    </row>
    <row r="182" spans="1:14" x14ac:dyDescent="0.25">
      <c r="A182" s="21" t="s">
        <v>111</v>
      </c>
      <c r="B182" s="285">
        <v>0.51160671999999996</v>
      </c>
      <c r="C182" s="285">
        <v>0.64912499000000001</v>
      </c>
      <c r="D182" s="285">
        <v>1.4294481999999999</v>
      </c>
      <c r="E182" s="25"/>
      <c r="F182" s="110" t="s">
        <v>137</v>
      </c>
      <c r="G182" s="293">
        <v>3.4692800000000004E-3</v>
      </c>
      <c r="H182" s="293">
        <v>2.617162E-2</v>
      </c>
      <c r="I182" s="293">
        <v>3.2464099999999999E-3</v>
      </c>
      <c r="J182" s="145"/>
      <c r="K182" s="110" t="s">
        <v>5</v>
      </c>
      <c r="L182" s="293">
        <v>1.774E-5</v>
      </c>
      <c r="M182" s="293">
        <v>0</v>
      </c>
      <c r="N182" s="293">
        <v>2.477E-4</v>
      </c>
    </row>
    <row r="183" spans="1:14" x14ac:dyDescent="0.25">
      <c r="A183" s="21" t="s">
        <v>59</v>
      </c>
      <c r="B183" s="285">
        <v>0.89145731000000006</v>
      </c>
      <c r="C183" s="285">
        <v>0.36634628999999996</v>
      </c>
      <c r="D183" s="285">
        <v>1.38086468</v>
      </c>
      <c r="E183" s="25"/>
      <c r="F183" s="296" t="s">
        <v>119</v>
      </c>
      <c r="G183" s="297">
        <v>1.7253900000000003E-2</v>
      </c>
      <c r="H183" s="297">
        <v>6.9250350000000002E-2</v>
      </c>
      <c r="I183" s="297">
        <v>2.2787600000000003E-3</v>
      </c>
      <c r="J183" s="145"/>
      <c r="K183" s="296" t="s">
        <v>138</v>
      </c>
      <c r="L183" s="297">
        <v>9.794569999999999E-3</v>
      </c>
      <c r="M183" s="297">
        <v>2.0561500000000001E-3</v>
      </c>
      <c r="N183" s="297">
        <v>2.0265999999999999E-4</v>
      </c>
    </row>
    <row r="184" spans="1:14" x14ac:dyDescent="0.25">
      <c r="A184" s="21" t="s">
        <v>96</v>
      </c>
      <c r="B184" s="285">
        <v>0.61895983999999993</v>
      </c>
      <c r="C184" s="285">
        <v>0.67111507999999997</v>
      </c>
      <c r="D184" s="285">
        <v>1.3600083200000002</v>
      </c>
      <c r="E184" s="25"/>
      <c r="F184" s="110" t="s">
        <v>153</v>
      </c>
      <c r="G184" s="293">
        <v>0</v>
      </c>
      <c r="H184" s="293">
        <v>0.15009317000000003</v>
      </c>
      <c r="I184" s="293">
        <v>1.9934100000000001E-3</v>
      </c>
      <c r="J184" s="145"/>
      <c r="K184" s="110" t="s">
        <v>6</v>
      </c>
      <c r="L184" s="293">
        <v>0</v>
      </c>
      <c r="M184" s="293">
        <v>0</v>
      </c>
      <c r="N184" s="293">
        <v>1.2782000000000001E-4</v>
      </c>
    </row>
    <row r="185" spans="1:14" x14ac:dyDescent="0.25">
      <c r="A185" s="21" t="s">
        <v>226</v>
      </c>
      <c r="B185" s="285">
        <v>0.60095863000000005</v>
      </c>
      <c r="C185" s="285">
        <v>0.34765821999999996</v>
      </c>
      <c r="D185" s="285">
        <v>1.2865928100000001</v>
      </c>
      <c r="E185" s="25"/>
      <c r="F185" s="296" t="s">
        <v>121</v>
      </c>
      <c r="G185" s="297">
        <v>0</v>
      </c>
      <c r="H185" s="297">
        <v>2.2381000000000002E-2</v>
      </c>
      <c r="I185" s="297">
        <v>1.85713E-3</v>
      </c>
      <c r="J185" s="145"/>
      <c r="K185" s="296" t="s">
        <v>176</v>
      </c>
      <c r="L185" s="297">
        <v>0</v>
      </c>
      <c r="M185" s="297">
        <v>1.79214E-3</v>
      </c>
      <c r="N185" s="297">
        <v>1.0429000000000001E-4</v>
      </c>
    </row>
    <row r="186" spans="1:14" x14ac:dyDescent="0.25">
      <c r="A186" s="21" t="s">
        <v>136</v>
      </c>
      <c r="B186" s="285">
        <v>0.60124701999999997</v>
      </c>
      <c r="C186" s="285">
        <v>0.96181618999999996</v>
      </c>
      <c r="D186" s="285">
        <v>1.24031968</v>
      </c>
      <c r="E186" s="25"/>
      <c r="F186" s="110" t="s">
        <v>253</v>
      </c>
      <c r="G186" s="293">
        <v>6.2718599999999998E-3</v>
      </c>
      <c r="H186" s="293">
        <v>5.6934600000000002E-2</v>
      </c>
      <c r="I186" s="293">
        <v>1.75953E-3</v>
      </c>
      <c r="J186" s="145"/>
      <c r="K186" s="110" t="s">
        <v>10</v>
      </c>
      <c r="L186" s="293">
        <v>0</v>
      </c>
      <c r="M186" s="293">
        <v>0</v>
      </c>
      <c r="N186" s="293">
        <v>5.3049999999999995E-5</v>
      </c>
    </row>
    <row r="187" spans="1:14" x14ac:dyDescent="0.25">
      <c r="A187" s="21" t="s">
        <v>191</v>
      </c>
      <c r="B187" s="285">
        <v>3.7147072799999998</v>
      </c>
      <c r="C187" s="285">
        <v>1.6140946699999998</v>
      </c>
      <c r="D187" s="285">
        <v>1.19416886</v>
      </c>
      <c r="E187" s="25"/>
      <c r="F187" s="296" t="s">
        <v>25</v>
      </c>
      <c r="G187" s="297">
        <v>0.92511277000000003</v>
      </c>
      <c r="H187" s="297">
        <v>0.50859863999999999</v>
      </c>
      <c r="I187" s="297">
        <v>1.5817800000000001E-3</v>
      </c>
      <c r="J187" s="145"/>
      <c r="K187" s="296" t="s">
        <v>32</v>
      </c>
      <c r="L187" s="297">
        <v>1.8824240000000002E-2</v>
      </c>
      <c r="M187" s="297">
        <v>7.9588E-4</v>
      </c>
      <c r="N187" s="297">
        <v>6.5999999999999995E-6</v>
      </c>
    </row>
    <row r="188" spans="1:14" x14ac:dyDescent="0.25">
      <c r="A188" s="21" t="s">
        <v>95</v>
      </c>
      <c r="B188" s="285">
        <v>0.97025268000000009</v>
      </c>
      <c r="C188" s="285">
        <v>0.92341781000000001</v>
      </c>
      <c r="D188" s="285">
        <v>0.93560454000000004</v>
      </c>
      <c r="E188" s="25"/>
      <c r="F188" s="110" t="s">
        <v>47</v>
      </c>
      <c r="G188" s="293">
        <v>2.3400000000000001E-3</v>
      </c>
      <c r="H188" s="293">
        <v>5.7600000000000004E-3</v>
      </c>
      <c r="I188" s="293">
        <v>9.6100000000000005E-4</v>
      </c>
      <c r="J188" s="145"/>
      <c r="K188" s="110" t="s">
        <v>1</v>
      </c>
      <c r="L188" s="293">
        <v>0</v>
      </c>
      <c r="M188" s="293">
        <v>0</v>
      </c>
      <c r="N188" s="293">
        <v>0</v>
      </c>
    </row>
    <row r="189" spans="1:14" x14ac:dyDescent="0.25">
      <c r="A189" s="21" t="s">
        <v>101</v>
      </c>
      <c r="B189" s="285">
        <v>1.2958036100000001</v>
      </c>
      <c r="C189" s="285">
        <v>0.77152180000000004</v>
      </c>
      <c r="D189" s="285">
        <v>0.89241920999999991</v>
      </c>
      <c r="E189" s="25"/>
      <c r="F189" s="296" t="s">
        <v>64</v>
      </c>
      <c r="G189" s="297">
        <v>14.451716150000001</v>
      </c>
      <c r="H189" s="297">
        <v>2.1511723100000002</v>
      </c>
      <c r="I189" s="297">
        <v>9.1098999999999998E-4</v>
      </c>
      <c r="J189" s="145"/>
      <c r="K189" s="296" t="s">
        <v>2</v>
      </c>
      <c r="L189" s="297">
        <v>0</v>
      </c>
      <c r="M189" s="297">
        <v>0</v>
      </c>
      <c r="N189" s="297">
        <v>0</v>
      </c>
    </row>
    <row r="190" spans="1:14" x14ac:dyDescent="0.25">
      <c r="A190" s="21" t="s">
        <v>248</v>
      </c>
      <c r="B190" s="285">
        <v>0.66308414000000004</v>
      </c>
      <c r="C190" s="285">
        <v>0.31949671000000002</v>
      </c>
      <c r="D190" s="285">
        <v>0.88782198000000001</v>
      </c>
      <c r="E190" s="25"/>
      <c r="F190" s="110" t="s">
        <v>186</v>
      </c>
      <c r="G190" s="293">
        <v>9.2570300000000012E-3</v>
      </c>
      <c r="H190" s="293">
        <v>0.28791317999999999</v>
      </c>
      <c r="I190" s="293">
        <v>8.3453999999999993E-4</v>
      </c>
      <c r="J190" s="145"/>
      <c r="K190" s="110" t="s">
        <v>3</v>
      </c>
      <c r="L190" s="293">
        <v>0</v>
      </c>
      <c r="M190" s="293">
        <v>0</v>
      </c>
      <c r="N190" s="293">
        <v>0</v>
      </c>
    </row>
    <row r="191" spans="1:14" x14ac:dyDescent="0.25">
      <c r="A191" s="21" t="s">
        <v>208</v>
      </c>
      <c r="B191" s="285">
        <v>0.94283921999999998</v>
      </c>
      <c r="C191" s="285">
        <v>1.6922383300000001</v>
      </c>
      <c r="D191" s="285">
        <v>0.77660096000000001</v>
      </c>
      <c r="E191" s="25"/>
      <c r="F191" s="296" t="s">
        <v>106</v>
      </c>
      <c r="G191" s="297">
        <v>1.6160118700000001</v>
      </c>
      <c r="H191" s="297">
        <v>0.38872670000000004</v>
      </c>
      <c r="I191" s="297">
        <v>3.4198000000000003E-4</v>
      </c>
      <c r="J191" s="145"/>
      <c r="K191" s="296" t="s">
        <v>4</v>
      </c>
      <c r="L191" s="297">
        <v>0</v>
      </c>
      <c r="M191" s="297">
        <v>6.0948000000000003E-4</v>
      </c>
      <c r="N191" s="297">
        <v>0</v>
      </c>
    </row>
    <row r="192" spans="1:14" x14ac:dyDescent="0.25">
      <c r="A192" s="21" t="s">
        <v>126</v>
      </c>
      <c r="B192" s="285">
        <v>0.86023585000000002</v>
      </c>
      <c r="C192" s="285">
        <v>0.62845238000000003</v>
      </c>
      <c r="D192" s="285">
        <v>0.75479681999999992</v>
      </c>
      <c r="E192" s="25"/>
      <c r="F192" s="110" t="s">
        <v>31</v>
      </c>
      <c r="G192" s="293">
        <v>4.9865410000000006E-2</v>
      </c>
      <c r="H192" s="293">
        <v>0.46064315</v>
      </c>
      <c r="I192" s="293">
        <v>2.1763999999999998E-4</v>
      </c>
      <c r="J192" s="145"/>
      <c r="K192" s="110" t="s">
        <v>8</v>
      </c>
      <c r="L192" s="293">
        <v>0</v>
      </c>
      <c r="M192" s="293">
        <v>0</v>
      </c>
      <c r="N192" s="293">
        <v>0</v>
      </c>
    </row>
    <row r="193" spans="1:14" x14ac:dyDescent="0.25">
      <c r="A193" s="21" t="s">
        <v>47</v>
      </c>
      <c r="B193" s="285">
        <v>0.22187246999999999</v>
      </c>
      <c r="C193" s="285">
        <v>0.25706488</v>
      </c>
      <c r="D193" s="285">
        <v>0.72153299000000004</v>
      </c>
      <c r="E193" s="25"/>
      <c r="F193" s="296" t="s">
        <v>40</v>
      </c>
      <c r="G193" s="297">
        <v>0</v>
      </c>
      <c r="H193" s="297">
        <v>2.29663E-3</v>
      </c>
      <c r="I193" s="297">
        <v>8.6550000000000003E-5</v>
      </c>
      <c r="J193" s="145"/>
      <c r="K193" s="296" t="s">
        <v>11</v>
      </c>
      <c r="L193" s="297">
        <v>0</v>
      </c>
      <c r="M193" s="297">
        <v>0</v>
      </c>
      <c r="N193" s="297">
        <v>0</v>
      </c>
    </row>
    <row r="194" spans="1:14" x14ac:dyDescent="0.25">
      <c r="A194" s="21" t="s">
        <v>93</v>
      </c>
      <c r="B194" s="285">
        <v>1.15734398</v>
      </c>
      <c r="C194" s="285">
        <v>1.9740157700000001</v>
      </c>
      <c r="D194" s="285">
        <v>0.72019706999999999</v>
      </c>
      <c r="E194" s="25"/>
      <c r="F194" s="110" t="s">
        <v>1</v>
      </c>
      <c r="G194" s="293">
        <v>9.5E-4</v>
      </c>
      <c r="H194" s="293">
        <v>1.84537843</v>
      </c>
      <c r="I194" s="293">
        <v>0</v>
      </c>
      <c r="J194" s="145"/>
      <c r="K194" s="110" t="s">
        <v>13</v>
      </c>
      <c r="L194" s="293">
        <v>0</v>
      </c>
      <c r="M194" s="293">
        <v>0</v>
      </c>
      <c r="N194" s="293">
        <v>0</v>
      </c>
    </row>
    <row r="195" spans="1:14" x14ac:dyDescent="0.25">
      <c r="A195" s="21" t="s">
        <v>137</v>
      </c>
      <c r="B195" s="285">
        <v>1.7272293000000001</v>
      </c>
      <c r="C195" s="285">
        <v>0.36798319000000002</v>
      </c>
      <c r="D195" s="285">
        <v>0.71758586000000002</v>
      </c>
      <c r="E195" s="25"/>
      <c r="F195" s="296" t="s">
        <v>3</v>
      </c>
      <c r="G195" s="297">
        <v>0</v>
      </c>
      <c r="H195" s="297">
        <v>1.5698800000000001E-3</v>
      </c>
      <c r="I195" s="297">
        <v>0</v>
      </c>
      <c r="J195" s="145"/>
      <c r="K195" s="296" t="s">
        <v>15</v>
      </c>
      <c r="L195" s="297">
        <v>0</v>
      </c>
      <c r="M195" s="297">
        <v>0</v>
      </c>
      <c r="N195" s="297">
        <v>0</v>
      </c>
    </row>
    <row r="196" spans="1:14" x14ac:dyDescent="0.25">
      <c r="A196" s="21" t="s">
        <v>244</v>
      </c>
      <c r="B196" s="285">
        <v>0.71275723000000002</v>
      </c>
      <c r="C196" s="285">
        <v>9.8253070000000012E-2</v>
      </c>
      <c r="D196" s="285">
        <v>0.70901403000000007</v>
      </c>
      <c r="E196" s="25"/>
      <c r="F196" s="110" t="s">
        <v>6</v>
      </c>
      <c r="G196" s="293">
        <v>3.3793200000000003E-3</v>
      </c>
      <c r="H196" s="293">
        <v>1.4667999999999999E-3</v>
      </c>
      <c r="I196" s="293">
        <v>0</v>
      </c>
      <c r="J196" s="145"/>
      <c r="K196" s="110" t="s">
        <v>16</v>
      </c>
      <c r="L196" s="293">
        <v>0</v>
      </c>
      <c r="M196" s="293">
        <v>0</v>
      </c>
      <c r="N196" s="293">
        <v>0</v>
      </c>
    </row>
    <row r="197" spans="1:14" x14ac:dyDescent="0.25">
      <c r="A197" s="21" t="s">
        <v>0</v>
      </c>
      <c r="B197" s="285">
        <v>1.25298</v>
      </c>
      <c r="C197" s="285">
        <v>0.72811113000000005</v>
      </c>
      <c r="D197" s="285">
        <v>0.68435731000000011</v>
      </c>
      <c r="E197" s="25"/>
      <c r="F197" s="296" t="s">
        <v>7</v>
      </c>
      <c r="G197" s="297">
        <v>3.2326264500000002</v>
      </c>
      <c r="H197" s="297">
        <v>2.3765269099999999</v>
      </c>
      <c r="I197" s="297">
        <v>0</v>
      </c>
      <c r="J197" s="145"/>
      <c r="K197" s="296" t="s">
        <v>17</v>
      </c>
      <c r="L197" s="297">
        <v>0</v>
      </c>
      <c r="M197" s="297">
        <v>5.2127E-4</v>
      </c>
      <c r="N197" s="297">
        <v>0</v>
      </c>
    </row>
    <row r="198" spans="1:14" x14ac:dyDescent="0.25">
      <c r="A198" s="21" t="s">
        <v>77</v>
      </c>
      <c r="B198" s="285">
        <v>0.21404049</v>
      </c>
      <c r="C198" s="285">
        <v>0.30633730999999997</v>
      </c>
      <c r="D198" s="285">
        <v>0.67834161000000004</v>
      </c>
      <c r="E198" s="25"/>
      <c r="F198" s="110" t="s">
        <v>8</v>
      </c>
      <c r="G198" s="293">
        <v>1.7612220000000001E-2</v>
      </c>
      <c r="H198" s="293">
        <v>2.9902399999999999E-3</v>
      </c>
      <c r="I198" s="293">
        <v>0</v>
      </c>
      <c r="J198" s="145"/>
      <c r="K198" s="110" t="s">
        <v>18</v>
      </c>
      <c r="L198" s="293">
        <v>4.4185000000000003E-4</v>
      </c>
      <c r="M198" s="293">
        <v>0</v>
      </c>
      <c r="N198" s="293">
        <v>0</v>
      </c>
    </row>
    <row r="199" spans="1:14" x14ac:dyDescent="0.25">
      <c r="A199" s="21" t="s">
        <v>118</v>
      </c>
      <c r="B199" s="285">
        <v>0.29576226999999999</v>
      </c>
      <c r="C199" s="285">
        <v>0.70445427000000005</v>
      </c>
      <c r="D199" s="285">
        <v>0.66361894999999993</v>
      </c>
      <c r="E199" s="25"/>
      <c r="F199" s="296" t="s">
        <v>10</v>
      </c>
      <c r="G199" s="297">
        <v>5.0455989999999999E-2</v>
      </c>
      <c r="H199" s="297">
        <v>3.6566000000000002E-4</v>
      </c>
      <c r="I199" s="297">
        <v>0</v>
      </c>
      <c r="J199" s="145"/>
      <c r="K199" s="296" t="s">
        <v>19</v>
      </c>
      <c r="L199" s="297">
        <v>0</v>
      </c>
      <c r="M199" s="297">
        <v>0</v>
      </c>
      <c r="N199" s="297">
        <v>0</v>
      </c>
    </row>
    <row r="200" spans="1:14" x14ac:dyDescent="0.25">
      <c r="A200" s="21" t="s">
        <v>74</v>
      </c>
      <c r="B200" s="285">
        <v>5.3163169999999996E-2</v>
      </c>
      <c r="C200" s="285">
        <v>1.59620129</v>
      </c>
      <c r="D200" s="285">
        <v>0.66307595999999991</v>
      </c>
      <c r="E200" s="25"/>
      <c r="F200" s="110" t="s">
        <v>15</v>
      </c>
      <c r="G200" s="293">
        <v>0</v>
      </c>
      <c r="H200" s="293">
        <v>0</v>
      </c>
      <c r="I200" s="293">
        <v>0</v>
      </c>
      <c r="J200" s="145"/>
      <c r="K200" s="110" t="s">
        <v>23</v>
      </c>
      <c r="L200" s="293">
        <v>0</v>
      </c>
      <c r="M200" s="293">
        <v>9.2755999999999991E-4</v>
      </c>
      <c r="N200" s="293">
        <v>0</v>
      </c>
    </row>
    <row r="201" spans="1:14" x14ac:dyDescent="0.25">
      <c r="A201" s="21" t="s">
        <v>10</v>
      </c>
      <c r="B201" s="285">
        <v>0.13227539000000002</v>
      </c>
      <c r="C201" s="285">
        <v>0.80917766000000002</v>
      </c>
      <c r="D201" s="285">
        <v>0.51690559999999997</v>
      </c>
      <c r="E201" s="25"/>
      <c r="F201" s="296" t="s">
        <v>16</v>
      </c>
      <c r="G201" s="297">
        <v>1.237E-3</v>
      </c>
      <c r="H201" s="297">
        <v>0</v>
      </c>
      <c r="I201" s="297">
        <v>0</v>
      </c>
      <c r="J201" s="145"/>
      <c r="K201" s="296" t="s">
        <v>29</v>
      </c>
      <c r="L201" s="297">
        <v>0</v>
      </c>
      <c r="M201" s="297">
        <v>0</v>
      </c>
      <c r="N201" s="297">
        <v>0</v>
      </c>
    </row>
    <row r="202" spans="1:14" x14ac:dyDescent="0.25">
      <c r="A202" s="21" t="s">
        <v>225</v>
      </c>
      <c r="B202" s="285">
        <v>0.26194508999999999</v>
      </c>
      <c r="C202" s="285">
        <v>8.4997899999999987E-2</v>
      </c>
      <c r="D202" s="285">
        <v>0.44383801000000001</v>
      </c>
      <c r="E202" s="25"/>
      <c r="F202" s="110" t="s">
        <v>17</v>
      </c>
      <c r="G202" s="293">
        <v>1.95376905</v>
      </c>
      <c r="H202" s="293">
        <v>3.8918099999999999E-3</v>
      </c>
      <c r="I202" s="293">
        <v>0</v>
      </c>
      <c r="J202" s="145"/>
      <c r="K202" s="110" t="s">
        <v>33</v>
      </c>
      <c r="L202" s="293">
        <v>2.8249999999999998E-3</v>
      </c>
      <c r="M202" s="293">
        <v>6.7219999999999997E-5</v>
      </c>
      <c r="N202" s="293">
        <v>0</v>
      </c>
    </row>
    <row r="203" spans="1:14" x14ac:dyDescent="0.25">
      <c r="A203" s="21" t="s">
        <v>158</v>
      </c>
      <c r="B203" s="285">
        <v>4.4700518200000001</v>
      </c>
      <c r="C203" s="285">
        <v>0.35166466999999996</v>
      </c>
      <c r="D203" s="285">
        <v>0.41093183</v>
      </c>
      <c r="E203" s="25"/>
      <c r="F203" s="296" t="s">
        <v>18</v>
      </c>
      <c r="G203" s="297">
        <v>1.358768E-2</v>
      </c>
      <c r="H203" s="297">
        <v>0.72304406999999993</v>
      </c>
      <c r="I203" s="297">
        <v>0</v>
      </c>
      <c r="J203" s="145"/>
      <c r="K203" s="296" t="s">
        <v>34</v>
      </c>
      <c r="L203" s="297">
        <v>0</v>
      </c>
      <c r="M203" s="297">
        <v>0</v>
      </c>
      <c r="N203" s="297">
        <v>0</v>
      </c>
    </row>
    <row r="204" spans="1:14" x14ac:dyDescent="0.25">
      <c r="A204" s="21" t="s">
        <v>253</v>
      </c>
      <c r="B204" s="285">
        <v>0.36307242000000001</v>
      </c>
      <c r="C204" s="285">
        <v>0.54368684999999994</v>
      </c>
      <c r="D204" s="285">
        <v>0.39866014</v>
      </c>
      <c r="E204" s="25"/>
      <c r="F204" s="110" t="s">
        <v>23</v>
      </c>
      <c r="G204" s="293">
        <v>5.7744870000000004E-2</v>
      </c>
      <c r="H204" s="293">
        <v>7.9850300000000006E-3</v>
      </c>
      <c r="I204" s="293">
        <v>0</v>
      </c>
      <c r="J204" s="145"/>
      <c r="K204" s="110" t="s">
        <v>38</v>
      </c>
      <c r="L204" s="293">
        <v>0</v>
      </c>
      <c r="M204" s="293">
        <v>0</v>
      </c>
      <c r="N204" s="293">
        <v>0</v>
      </c>
    </row>
    <row r="205" spans="1:14" x14ac:dyDescent="0.25">
      <c r="A205" s="21" t="s">
        <v>186</v>
      </c>
      <c r="B205" s="285">
        <v>0.30256145000000001</v>
      </c>
      <c r="C205" s="285">
        <v>0.15884208999999999</v>
      </c>
      <c r="D205" s="285">
        <v>0.31380109</v>
      </c>
      <c r="E205" s="25"/>
      <c r="F205" s="296" t="s">
        <v>29</v>
      </c>
      <c r="G205" s="297">
        <v>1.9888900000000001E-3</v>
      </c>
      <c r="H205" s="297">
        <v>0</v>
      </c>
      <c r="I205" s="297">
        <v>0</v>
      </c>
      <c r="J205" s="145"/>
      <c r="K205" s="296" t="s">
        <v>40</v>
      </c>
      <c r="L205" s="297">
        <v>0</v>
      </c>
      <c r="M205" s="297">
        <v>1.415314E-2</v>
      </c>
      <c r="N205" s="297">
        <v>0</v>
      </c>
    </row>
    <row r="206" spans="1:14" x14ac:dyDescent="0.25">
      <c r="A206" s="21" t="s">
        <v>48</v>
      </c>
      <c r="B206" s="285">
        <v>0.51886253000000004</v>
      </c>
      <c r="C206" s="285">
        <v>0.11585059</v>
      </c>
      <c r="D206" s="285">
        <v>0.30583439000000001</v>
      </c>
      <c r="E206" s="25"/>
      <c r="F206" s="110" t="s">
        <v>38</v>
      </c>
      <c r="G206" s="293">
        <v>0</v>
      </c>
      <c r="H206" s="293">
        <v>0</v>
      </c>
      <c r="I206" s="293">
        <v>0</v>
      </c>
      <c r="J206" s="145"/>
      <c r="K206" s="110" t="s">
        <v>41</v>
      </c>
      <c r="L206" s="293">
        <v>0</v>
      </c>
      <c r="M206" s="293">
        <v>0</v>
      </c>
      <c r="N206" s="293">
        <v>0</v>
      </c>
    </row>
    <row r="207" spans="1:14" x14ac:dyDescent="0.25">
      <c r="A207" s="21" t="s">
        <v>42</v>
      </c>
      <c r="B207" s="285">
        <v>0.15355957999999997</v>
      </c>
      <c r="C207" s="285">
        <v>0.55225181999999995</v>
      </c>
      <c r="D207" s="285">
        <v>0.29573646999999997</v>
      </c>
      <c r="E207" s="25"/>
      <c r="F207" s="296" t="s">
        <v>41</v>
      </c>
      <c r="G207" s="297">
        <v>0</v>
      </c>
      <c r="H207" s="297">
        <v>0</v>
      </c>
      <c r="I207" s="297">
        <v>0</v>
      </c>
      <c r="J207" s="145"/>
      <c r="K207" s="296" t="s">
        <v>42</v>
      </c>
      <c r="L207" s="297">
        <v>0</v>
      </c>
      <c r="M207" s="297">
        <v>0</v>
      </c>
      <c r="N207" s="297">
        <v>0</v>
      </c>
    </row>
    <row r="208" spans="1:14" x14ac:dyDescent="0.25">
      <c r="A208" s="21" t="s">
        <v>53</v>
      </c>
      <c r="B208" s="285">
        <v>0.18150806999999999</v>
      </c>
      <c r="C208" s="285">
        <v>0.22795803000000001</v>
      </c>
      <c r="D208" s="285">
        <v>0.29513962999999999</v>
      </c>
      <c r="E208" s="25"/>
      <c r="F208" s="110" t="s">
        <v>42</v>
      </c>
      <c r="G208" s="293">
        <v>0</v>
      </c>
      <c r="H208" s="293">
        <v>1.4484999999999999E-3</v>
      </c>
      <c r="I208" s="293">
        <v>0</v>
      </c>
      <c r="J208" s="145"/>
      <c r="K208" s="110" t="s">
        <v>43</v>
      </c>
      <c r="L208" s="293">
        <v>2.1679999999999999E-5</v>
      </c>
      <c r="M208" s="293">
        <v>0</v>
      </c>
      <c r="N208" s="293">
        <v>0</v>
      </c>
    </row>
    <row r="209" spans="1:14" x14ac:dyDescent="0.25">
      <c r="A209" s="21" t="s">
        <v>125</v>
      </c>
      <c r="B209" s="285">
        <v>0.19055998000000002</v>
      </c>
      <c r="C209" s="285">
        <v>6.1928910000000004E-2</v>
      </c>
      <c r="D209" s="285">
        <v>0.27566773</v>
      </c>
      <c r="E209" s="25"/>
      <c r="F209" s="296" t="s">
        <v>43</v>
      </c>
      <c r="G209" s="297">
        <v>0</v>
      </c>
      <c r="H209" s="297">
        <v>0</v>
      </c>
      <c r="I209" s="297">
        <v>0</v>
      </c>
      <c r="J209" s="145"/>
      <c r="K209" s="296" t="s">
        <v>45</v>
      </c>
      <c r="L209" s="297">
        <v>0</v>
      </c>
      <c r="M209" s="297">
        <v>1.0035489999999999E-2</v>
      </c>
      <c r="N209" s="297">
        <v>0</v>
      </c>
    </row>
    <row r="210" spans="1:14" x14ac:dyDescent="0.25">
      <c r="A210" s="21" t="s">
        <v>102</v>
      </c>
      <c r="B210" s="285">
        <v>1.05871681</v>
      </c>
      <c r="C210" s="285">
        <v>0.54528975999999996</v>
      </c>
      <c r="D210" s="285">
        <v>0.25816617000000003</v>
      </c>
      <c r="E210" s="25"/>
      <c r="F210" s="110" t="s">
        <v>44</v>
      </c>
      <c r="G210" s="293">
        <v>2.1665319999999998E-2</v>
      </c>
      <c r="H210" s="293">
        <v>0</v>
      </c>
      <c r="I210" s="293">
        <v>0</v>
      </c>
      <c r="J210" s="145"/>
      <c r="K210" s="110" t="s">
        <v>46</v>
      </c>
      <c r="L210" s="293">
        <v>0</v>
      </c>
      <c r="M210" s="293">
        <v>2.8357999999999996E-4</v>
      </c>
      <c r="N210" s="293">
        <v>0</v>
      </c>
    </row>
    <row r="211" spans="1:14" x14ac:dyDescent="0.25">
      <c r="A211" s="21" t="s">
        <v>176</v>
      </c>
      <c r="B211" s="285">
        <v>0.13840357</v>
      </c>
      <c r="C211" s="285">
        <v>0.19997569000000001</v>
      </c>
      <c r="D211" s="285">
        <v>0.23586087999999999</v>
      </c>
      <c r="E211" s="25"/>
      <c r="F211" s="296" t="s">
        <v>46</v>
      </c>
      <c r="G211" s="297">
        <v>0</v>
      </c>
      <c r="H211" s="297">
        <v>0</v>
      </c>
      <c r="I211" s="297">
        <v>0</v>
      </c>
      <c r="J211" s="145"/>
      <c r="K211" s="296" t="s">
        <v>47</v>
      </c>
      <c r="L211" s="297">
        <v>3.06581E-3</v>
      </c>
      <c r="M211" s="297">
        <v>0</v>
      </c>
      <c r="N211" s="297">
        <v>0</v>
      </c>
    </row>
    <row r="212" spans="1:14" x14ac:dyDescent="0.25">
      <c r="A212" s="21" t="s">
        <v>60</v>
      </c>
      <c r="B212" s="285">
        <v>0.36108290000000004</v>
      </c>
      <c r="C212" s="285">
        <v>6.9552000000000003E-2</v>
      </c>
      <c r="D212" s="285">
        <v>0.23541856</v>
      </c>
      <c r="E212" s="25"/>
      <c r="F212" s="110" t="s">
        <v>48</v>
      </c>
      <c r="G212" s="293">
        <v>0</v>
      </c>
      <c r="H212" s="293">
        <v>0</v>
      </c>
      <c r="I212" s="293">
        <v>0</v>
      </c>
      <c r="J212" s="145"/>
      <c r="K212" s="110" t="s">
        <v>48</v>
      </c>
      <c r="L212" s="293">
        <v>1.0046E-4</v>
      </c>
      <c r="M212" s="293">
        <v>0</v>
      </c>
      <c r="N212" s="293">
        <v>0</v>
      </c>
    </row>
    <row r="213" spans="1:14" x14ac:dyDescent="0.25">
      <c r="A213" s="21" t="s">
        <v>192</v>
      </c>
      <c r="B213" s="285">
        <v>0.72463843999999999</v>
      </c>
      <c r="C213" s="285">
        <v>0.25108811999999997</v>
      </c>
      <c r="D213" s="285">
        <v>0.21823898999999999</v>
      </c>
      <c r="E213" s="25"/>
      <c r="F213" s="296" t="s">
        <v>49</v>
      </c>
      <c r="G213" s="297">
        <v>0</v>
      </c>
      <c r="H213" s="297">
        <v>0</v>
      </c>
      <c r="I213" s="297">
        <v>0</v>
      </c>
      <c r="J213" s="145"/>
      <c r="K213" s="296" t="s">
        <v>49</v>
      </c>
      <c r="L213" s="297">
        <v>0</v>
      </c>
      <c r="M213" s="297">
        <v>4.6421E-4</v>
      </c>
      <c r="N213" s="297">
        <v>0</v>
      </c>
    </row>
    <row r="214" spans="1:14" x14ac:dyDescent="0.25">
      <c r="A214" s="21" t="s">
        <v>45</v>
      </c>
      <c r="B214" s="285">
        <v>0.71107357999999998</v>
      </c>
      <c r="C214" s="285">
        <v>8.2125740000000003E-2</v>
      </c>
      <c r="D214" s="285">
        <v>0.20776584000000001</v>
      </c>
      <c r="E214" s="25"/>
      <c r="F214" s="110" t="s">
        <v>50</v>
      </c>
      <c r="G214" s="293">
        <v>0</v>
      </c>
      <c r="H214" s="293">
        <v>1.5954900900000002</v>
      </c>
      <c r="I214" s="293">
        <v>0</v>
      </c>
      <c r="J214" s="145"/>
      <c r="K214" s="110" t="s">
        <v>51</v>
      </c>
      <c r="L214" s="293">
        <v>0</v>
      </c>
      <c r="M214" s="293">
        <v>0</v>
      </c>
      <c r="N214" s="293">
        <v>0</v>
      </c>
    </row>
    <row r="215" spans="1:14" x14ac:dyDescent="0.25">
      <c r="A215" s="21" t="s">
        <v>40</v>
      </c>
      <c r="B215" s="285">
        <v>0</v>
      </c>
      <c r="C215" s="285">
        <v>1.2061603000000001</v>
      </c>
      <c r="D215" s="285">
        <v>0.20207127</v>
      </c>
      <c r="E215" s="25"/>
      <c r="F215" s="296" t="s">
        <v>51</v>
      </c>
      <c r="G215" s="297">
        <v>0</v>
      </c>
      <c r="H215" s="297">
        <v>0</v>
      </c>
      <c r="I215" s="297">
        <v>0</v>
      </c>
      <c r="J215" s="145"/>
      <c r="K215" s="296" t="s">
        <v>52</v>
      </c>
      <c r="L215" s="297">
        <v>0</v>
      </c>
      <c r="M215" s="297">
        <v>0</v>
      </c>
      <c r="N215" s="297">
        <v>0</v>
      </c>
    </row>
    <row r="216" spans="1:14" x14ac:dyDescent="0.25">
      <c r="A216" s="21" t="s">
        <v>3</v>
      </c>
      <c r="B216" s="285">
        <v>0.78024362000000003</v>
      </c>
      <c r="C216" s="285">
        <v>0.11500825000000001</v>
      </c>
      <c r="D216" s="285">
        <v>0.160827</v>
      </c>
      <c r="E216" s="25"/>
      <c r="F216" s="110" t="s">
        <v>52</v>
      </c>
      <c r="G216" s="293">
        <v>0</v>
      </c>
      <c r="H216" s="293">
        <v>0</v>
      </c>
      <c r="I216" s="293">
        <v>0</v>
      </c>
      <c r="J216" s="145"/>
      <c r="K216" s="110" t="s">
        <v>53</v>
      </c>
      <c r="L216" s="293">
        <v>9.0899999999999998E-4</v>
      </c>
      <c r="M216" s="293">
        <v>0</v>
      </c>
      <c r="N216" s="293">
        <v>0</v>
      </c>
    </row>
    <row r="217" spans="1:14" x14ac:dyDescent="0.25">
      <c r="A217" s="21" t="s">
        <v>29</v>
      </c>
      <c r="B217" s="285">
        <v>0.19577704999999998</v>
      </c>
      <c r="C217" s="285">
        <v>0.2234351</v>
      </c>
      <c r="D217" s="285">
        <v>0.15871593000000001</v>
      </c>
      <c r="E217" s="25"/>
      <c r="F217" s="296" t="s">
        <v>53</v>
      </c>
      <c r="G217" s="297">
        <v>3.1547000000000004E-4</v>
      </c>
      <c r="H217" s="297">
        <v>0</v>
      </c>
      <c r="I217" s="297">
        <v>0</v>
      </c>
      <c r="J217" s="145"/>
      <c r="K217" s="296" t="s">
        <v>54</v>
      </c>
      <c r="L217" s="297">
        <v>0</v>
      </c>
      <c r="M217" s="297">
        <v>0</v>
      </c>
      <c r="N217" s="297">
        <v>0</v>
      </c>
    </row>
    <row r="218" spans="1:14" x14ac:dyDescent="0.25">
      <c r="A218" s="21" t="s">
        <v>124</v>
      </c>
      <c r="B218" s="285">
        <v>0.14978274999999999</v>
      </c>
      <c r="C218" s="285">
        <v>1.073585E-2</v>
      </c>
      <c r="D218" s="285">
        <v>0.15796907999999998</v>
      </c>
      <c r="E218" s="25"/>
      <c r="F218" s="110" t="s">
        <v>54</v>
      </c>
      <c r="G218" s="293">
        <v>0</v>
      </c>
      <c r="H218" s="293">
        <v>0</v>
      </c>
      <c r="I218" s="293">
        <v>0</v>
      </c>
      <c r="J218" s="145"/>
      <c r="K218" s="110" t="s">
        <v>55</v>
      </c>
      <c r="L218" s="293">
        <v>0</v>
      </c>
      <c r="M218" s="293">
        <v>0</v>
      </c>
      <c r="N218" s="293">
        <v>0</v>
      </c>
    </row>
    <row r="219" spans="1:14" x14ac:dyDescent="0.25">
      <c r="A219" s="21" t="s">
        <v>153</v>
      </c>
      <c r="B219" s="285">
        <v>0.18767610000000001</v>
      </c>
      <c r="C219" s="285">
        <v>0.32864984999999997</v>
      </c>
      <c r="D219" s="285">
        <v>0.14067042999999999</v>
      </c>
      <c r="E219" s="25"/>
      <c r="F219" s="296" t="s">
        <v>55</v>
      </c>
      <c r="G219" s="297">
        <v>0</v>
      </c>
      <c r="H219" s="297">
        <v>0</v>
      </c>
      <c r="I219" s="297">
        <v>0</v>
      </c>
      <c r="J219" s="145"/>
      <c r="K219" s="296" t="s">
        <v>56</v>
      </c>
      <c r="L219" s="297">
        <v>0</v>
      </c>
      <c r="M219" s="297">
        <v>0</v>
      </c>
      <c r="N219" s="297">
        <v>0</v>
      </c>
    </row>
    <row r="220" spans="1:14" x14ac:dyDescent="0.25">
      <c r="A220" s="21" t="s">
        <v>18</v>
      </c>
      <c r="B220" s="285">
        <v>0.18881557999999998</v>
      </c>
      <c r="C220" s="285">
        <v>0.21683111999999999</v>
      </c>
      <c r="D220" s="285">
        <v>0.13580100000000001</v>
      </c>
      <c r="E220" s="25"/>
      <c r="F220" s="110" t="s">
        <v>56</v>
      </c>
      <c r="G220" s="293">
        <v>0</v>
      </c>
      <c r="H220" s="293">
        <v>0</v>
      </c>
      <c r="I220" s="293">
        <v>0</v>
      </c>
      <c r="J220" s="145"/>
      <c r="K220" s="110" t="s">
        <v>57</v>
      </c>
      <c r="L220" s="293">
        <v>0</v>
      </c>
      <c r="M220" s="293">
        <v>0</v>
      </c>
      <c r="N220" s="293">
        <v>0</v>
      </c>
    </row>
    <row r="221" spans="1:14" x14ac:dyDescent="0.25">
      <c r="A221" s="21" t="s">
        <v>62</v>
      </c>
      <c r="B221" s="285">
        <v>2.6098409999999999E-2</v>
      </c>
      <c r="C221" s="285">
        <v>8.8881070000000006E-2</v>
      </c>
      <c r="D221" s="285">
        <v>0.10738278999999999</v>
      </c>
      <c r="E221" s="25"/>
      <c r="F221" s="296" t="s">
        <v>57</v>
      </c>
      <c r="G221" s="297">
        <v>0</v>
      </c>
      <c r="H221" s="297">
        <v>0</v>
      </c>
      <c r="I221" s="297">
        <v>0</v>
      </c>
      <c r="J221" s="145"/>
      <c r="K221" s="296" t="s">
        <v>58</v>
      </c>
      <c r="L221" s="297">
        <v>2.04697E-3</v>
      </c>
      <c r="M221" s="297">
        <v>0</v>
      </c>
      <c r="N221" s="297">
        <v>0</v>
      </c>
    </row>
    <row r="222" spans="1:14" x14ac:dyDescent="0.25">
      <c r="A222" s="21" t="s">
        <v>46</v>
      </c>
      <c r="B222" s="285">
        <v>5.9460000000000003E-4</v>
      </c>
      <c r="C222" s="285">
        <v>0</v>
      </c>
      <c r="D222" s="285">
        <v>6.1725040000000002E-2</v>
      </c>
      <c r="E222" s="25"/>
      <c r="F222" s="110" t="s">
        <v>58</v>
      </c>
      <c r="G222" s="293">
        <v>0</v>
      </c>
      <c r="H222" s="293">
        <v>0</v>
      </c>
      <c r="I222" s="293">
        <v>0</v>
      </c>
      <c r="J222" s="145"/>
      <c r="K222" s="110" t="s">
        <v>62</v>
      </c>
      <c r="L222" s="293">
        <v>0</v>
      </c>
      <c r="M222" s="293">
        <v>0</v>
      </c>
      <c r="N222" s="293">
        <v>0</v>
      </c>
    </row>
    <row r="223" spans="1:14" x14ac:dyDescent="0.25">
      <c r="A223" s="21" t="s">
        <v>164</v>
      </c>
      <c r="B223" s="285">
        <v>3.8990910000000004E-2</v>
      </c>
      <c r="C223" s="285">
        <v>0.1311621</v>
      </c>
      <c r="D223" s="285">
        <v>5.4965699999999999E-2</v>
      </c>
      <c r="E223" s="25"/>
      <c r="F223" s="296" t="s">
        <v>60</v>
      </c>
      <c r="G223" s="297">
        <v>1.7016800000000001E-3</v>
      </c>
      <c r="H223" s="297">
        <v>0</v>
      </c>
      <c r="I223" s="297">
        <v>0</v>
      </c>
      <c r="J223" s="145"/>
      <c r="K223" s="296" t="s">
        <v>63</v>
      </c>
      <c r="L223" s="297">
        <v>0</v>
      </c>
      <c r="M223" s="297">
        <v>0</v>
      </c>
      <c r="N223" s="297">
        <v>0</v>
      </c>
    </row>
    <row r="224" spans="1:14" x14ac:dyDescent="0.25">
      <c r="A224" s="21" t="s">
        <v>44</v>
      </c>
      <c r="B224" s="285">
        <v>2.104282E-2</v>
      </c>
      <c r="C224" s="285">
        <v>0.19982489000000001</v>
      </c>
      <c r="D224" s="285">
        <v>4.5440379999999995E-2</v>
      </c>
      <c r="E224" s="25"/>
      <c r="F224" s="110" t="s">
        <v>63</v>
      </c>
      <c r="G224" s="293">
        <v>6.75568E-3</v>
      </c>
      <c r="H224" s="293">
        <v>1.73967E-3</v>
      </c>
      <c r="I224" s="293">
        <v>0</v>
      </c>
      <c r="J224" s="145"/>
      <c r="K224" s="110" t="s">
        <v>65</v>
      </c>
      <c r="L224" s="293">
        <v>0</v>
      </c>
      <c r="M224" s="293">
        <v>0</v>
      </c>
      <c r="N224" s="293">
        <v>0</v>
      </c>
    </row>
    <row r="225" spans="1:14" x14ac:dyDescent="0.25">
      <c r="A225" s="21" t="s">
        <v>131</v>
      </c>
      <c r="B225" s="285">
        <v>8.2728400000000001E-3</v>
      </c>
      <c r="C225" s="285">
        <v>2.7013310000000002E-2</v>
      </c>
      <c r="D225" s="285">
        <v>4.1335249999999997E-2</v>
      </c>
      <c r="E225" s="25"/>
      <c r="F225" s="296" t="s">
        <v>65</v>
      </c>
      <c r="G225" s="297">
        <v>0</v>
      </c>
      <c r="H225" s="297">
        <v>0</v>
      </c>
      <c r="I225" s="297">
        <v>0</v>
      </c>
      <c r="J225" s="21"/>
      <c r="K225" s="296" t="s">
        <v>67</v>
      </c>
      <c r="L225" s="297">
        <v>0</v>
      </c>
      <c r="M225" s="297">
        <v>4.6979000000000004E-4</v>
      </c>
      <c r="N225" s="297">
        <v>0</v>
      </c>
    </row>
    <row r="226" spans="1:14" x14ac:dyDescent="0.25">
      <c r="A226" s="21" t="s">
        <v>1</v>
      </c>
      <c r="B226" s="285">
        <v>0.33044400000000002</v>
      </c>
      <c r="C226" s="285">
        <v>0</v>
      </c>
      <c r="D226" s="285">
        <v>4.0492690000000005E-2</v>
      </c>
      <c r="E226" s="25"/>
      <c r="F226" s="110" t="s">
        <v>67</v>
      </c>
      <c r="G226" s="293">
        <v>0</v>
      </c>
      <c r="H226" s="293">
        <v>2934.4798741</v>
      </c>
      <c r="I226" s="293">
        <v>0</v>
      </c>
      <c r="J226" s="21"/>
      <c r="K226" s="110" t="s">
        <v>68</v>
      </c>
      <c r="L226" s="293">
        <v>0</v>
      </c>
      <c r="M226" s="293">
        <v>0</v>
      </c>
      <c r="N226" s="293">
        <v>0</v>
      </c>
    </row>
    <row r="227" spans="1:14" x14ac:dyDescent="0.25">
      <c r="A227" s="21" t="s">
        <v>90</v>
      </c>
      <c r="B227" s="285">
        <v>0.10327383999999999</v>
      </c>
      <c r="C227" s="285">
        <v>0.57557368999999992</v>
      </c>
      <c r="D227" s="285">
        <v>3.8891290000000002E-2</v>
      </c>
      <c r="E227" s="25"/>
      <c r="F227" s="296" t="s">
        <v>68</v>
      </c>
      <c r="G227" s="297">
        <v>0</v>
      </c>
      <c r="H227" s="297">
        <v>0</v>
      </c>
      <c r="I227" s="297">
        <v>0</v>
      </c>
      <c r="J227" s="21"/>
      <c r="K227" s="296" t="s">
        <v>69</v>
      </c>
      <c r="L227" s="297">
        <v>0</v>
      </c>
      <c r="M227" s="297">
        <v>0</v>
      </c>
      <c r="N227" s="297">
        <v>0</v>
      </c>
    </row>
    <row r="228" spans="1:14" x14ac:dyDescent="0.25">
      <c r="A228" s="21" t="s">
        <v>56</v>
      </c>
      <c r="B228" s="285">
        <v>9.7715629999999998E-2</v>
      </c>
      <c r="C228" s="285">
        <v>0.44930045000000002</v>
      </c>
      <c r="D228" s="285">
        <v>3.2420089999999999E-2</v>
      </c>
      <c r="E228" s="25"/>
      <c r="F228" s="110" t="s">
        <v>69</v>
      </c>
      <c r="G228" s="293">
        <v>0</v>
      </c>
      <c r="H228" s="293">
        <v>5.563121E-2</v>
      </c>
      <c r="I228" s="293">
        <v>0</v>
      </c>
      <c r="J228" s="21"/>
      <c r="K228" s="110" t="s">
        <v>70</v>
      </c>
      <c r="L228" s="293">
        <v>0</v>
      </c>
      <c r="M228" s="293">
        <v>0</v>
      </c>
      <c r="N228" s="293">
        <v>0</v>
      </c>
    </row>
    <row r="229" spans="1:14" x14ac:dyDescent="0.25">
      <c r="A229" s="21" t="s">
        <v>66</v>
      </c>
      <c r="B229" s="285">
        <v>8.1923E-4</v>
      </c>
      <c r="C229" s="285">
        <v>0.24419016000000002</v>
      </c>
      <c r="D229" s="285">
        <v>3.2223759999999997E-2</v>
      </c>
      <c r="E229" s="25"/>
      <c r="F229" s="296" t="s">
        <v>70</v>
      </c>
      <c r="G229" s="297">
        <v>0</v>
      </c>
      <c r="H229" s="297">
        <v>0</v>
      </c>
      <c r="I229" s="297">
        <v>0</v>
      </c>
      <c r="J229" s="21"/>
      <c r="K229" s="296" t="s">
        <v>71</v>
      </c>
      <c r="L229" s="297">
        <v>0</v>
      </c>
      <c r="M229" s="297">
        <v>1.495E-3</v>
      </c>
      <c r="N229" s="297">
        <v>0</v>
      </c>
    </row>
    <row r="230" spans="1:14" x14ac:dyDescent="0.25">
      <c r="A230" s="21" t="s">
        <v>177</v>
      </c>
      <c r="B230" s="285">
        <v>1.3002E-2</v>
      </c>
      <c r="C230" s="285">
        <v>0</v>
      </c>
      <c r="D230" s="285">
        <v>2.27341E-2</v>
      </c>
      <c r="E230" s="25"/>
      <c r="F230" s="110" t="s">
        <v>72</v>
      </c>
      <c r="G230" s="293">
        <v>0</v>
      </c>
      <c r="H230" s="293">
        <v>5.0557019999999994E-2</v>
      </c>
      <c r="I230" s="293">
        <v>0</v>
      </c>
      <c r="J230" s="21"/>
      <c r="K230" s="110" t="s">
        <v>72</v>
      </c>
      <c r="L230" s="293">
        <v>0</v>
      </c>
      <c r="M230" s="293">
        <v>0</v>
      </c>
      <c r="N230" s="293">
        <v>0</v>
      </c>
    </row>
    <row r="231" spans="1:14" x14ac:dyDescent="0.25">
      <c r="A231" s="21" t="s">
        <v>162</v>
      </c>
      <c r="B231" s="285">
        <v>1.1561168400000001</v>
      </c>
      <c r="C231" s="285">
        <v>0.30777896000000005</v>
      </c>
      <c r="D231" s="285">
        <v>1.3981700000000001E-2</v>
      </c>
      <c r="E231" s="25"/>
      <c r="F231" s="296" t="s">
        <v>73</v>
      </c>
      <c r="G231" s="297">
        <v>0</v>
      </c>
      <c r="H231" s="297">
        <v>0</v>
      </c>
      <c r="I231" s="297">
        <v>0</v>
      </c>
      <c r="J231" s="21"/>
      <c r="K231" s="296" t="s">
        <v>73</v>
      </c>
      <c r="L231" s="297">
        <v>0</v>
      </c>
      <c r="M231" s="297">
        <v>0</v>
      </c>
      <c r="N231" s="297">
        <v>0</v>
      </c>
    </row>
    <row r="232" spans="1:14" x14ac:dyDescent="0.25">
      <c r="A232" s="21" t="s">
        <v>58</v>
      </c>
      <c r="B232" s="285">
        <v>6.1855399999999998E-3</v>
      </c>
      <c r="C232" s="285">
        <v>6.0606629999999995E-2</v>
      </c>
      <c r="D232" s="285">
        <v>3.9007299999999998E-3</v>
      </c>
      <c r="E232" s="25"/>
      <c r="F232" s="110" t="s">
        <v>74</v>
      </c>
      <c r="G232" s="293">
        <v>0</v>
      </c>
      <c r="H232" s="293">
        <v>3.9209181499999999</v>
      </c>
      <c r="I232" s="293">
        <v>0</v>
      </c>
      <c r="J232" s="21"/>
      <c r="K232" s="110" t="s">
        <v>77</v>
      </c>
      <c r="L232" s="293">
        <v>0</v>
      </c>
      <c r="M232" s="293">
        <v>0</v>
      </c>
      <c r="N232" s="293">
        <v>0</v>
      </c>
    </row>
    <row r="233" spans="1:14" x14ac:dyDescent="0.25">
      <c r="A233" s="21" t="s">
        <v>63</v>
      </c>
      <c r="B233" s="285">
        <v>4.7740100000000004E-3</v>
      </c>
      <c r="C233" s="285">
        <v>5.4918599999999995E-3</v>
      </c>
      <c r="D233" s="285">
        <v>3.3597100000000001E-3</v>
      </c>
      <c r="E233" s="25"/>
      <c r="F233" s="296" t="s">
        <v>76</v>
      </c>
      <c r="G233" s="297">
        <v>0</v>
      </c>
      <c r="H233" s="297">
        <v>0</v>
      </c>
      <c r="I233" s="297">
        <v>0</v>
      </c>
      <c r="J233" s="21"/>
      <c r="K233" s="296" t="s">
        <v>78</v>
      </c>
      <c r="L233" s="297">
        <v>0</v>
      </c>
      <c r="M233" s="297">
        <v>0</v>
      </c>
      <c r="N233" s="297">
        <v>0</v>
      </c>
    </row>
    <row r="234" spans="1:14" x14ac:dyDescent="0.25">
      <c r="A234" s="21" t="s">
        <v>161</v>
      </c>
      <c r="B234" s="285">
        <v>2.6245399999999999E-3</v>
      </c>
      <c r="C234" s="285">
        <v>0</v>
      </c>
      <c r="D234" s="285">
        <v>2.2100000000000002E-3</v>
      </c>
      <c r="E234" s="25"/>
      <c r="F234" s="110" t="s">
        <v>77</v>
      </c>
      <c r="G234" s="293">
        <v>0.23428357</v>
      </c>
      <c r="H234" s="293">
        <v>0.20869762</v>
      </c>
      <c r="I234" s="293">
        <v>0</v>
      </c>
      <c r="J234" s="21"/>
      <c r="K234" s="110" t="s">
        <v>79</v>
      </c>
      <c r="L234" s="293">
        <v>0</v>
      </c>
      <c r="M234" s="293">
        <v>7.5430000000000001E-5</v>
      </c>
      <c r="N234" s="293">
        <v>0</v>
      </c>
    </row>
    <row r="235" spans="1:14" x14ac:dyDescent="0.25">
      <c r="A235" s="21" t="s">
        <v>260</v>
      </c>
      <c r="B235" s="285">
        <v>1.2538299999999998E-3</v>
      </c>
      <c r="C235" s="285">
        <v>0</v>
      </c>
      <c r="D235" s="285">
        <v>2.1944999999999998E-3</v>
      </c>
      <c r="E235" s="25"/>
      <c r="F235" s="296" t="s">
        <v>78</v>
      </c>
      <c r="G235" s="297">
        <v>0</v>
      </c>
      <c r="H235" s="297">
        <v>0</v>
      </c>
      <c r="I235" s="297">
        <v>0</v>
      </c>
      <c r="J235" s="21"/>
      <c r="K235" s="296" t="s">
        <v>82</v>
      </c>
      <c r="L235" s="297">
        <v>0</v>
      </c>
      <c r="M235" s="297">
        <v>0</v>
      </c>
      <c r="N235" s="297">
        <v>0</v>
      </c>
    </row>
    <row r="236" spans="1:14" x14ac:dyDescent="0.25">
      <c r="A236" s="21" t="s">
        <v>8</v>
      </c>
      <c r="B236" s="285">
        <v>0.156</v>
      </c>
      <c r="C236" s="285">
        <v>2.9030599999999998E-3</v>
      </c>
      <c r="D236" s="285">
        <v>2.1795900000000003E-3</v>
      </c>
      <c r="E236" s="25"/>
      <c r="F236" s="110" t="s">
        <v>79</v>
      </c>
      <c r="G236" s="293">
        <v>0</v>
      </c>
      <c r="H236" s="293">
        <v>0</v>
      </c>
      <c r="I236" s="293">
        <v>0</v>
      </c>
      <c r="J236" s="21"/>
      <c r="K236" s="110" t="s">
        <v>83</v>
      </c>
      <c r="L236" s="293">
        <v>0</v>
      </c>
      <c r="M236" s="293">
        <v>0</v>
      </c>
      <c r="N236" s="293">
        <v>0</v>
      </c>
    </row>
    <row r="237" spans="1:14" x14ac:dyDescent="0.25">
      <c r="A237" s="21" t="s">
        <v>71</v>
      </c>
      <c r="B237" s="285">
        <v>0</v>
      </c>
      <c r="C237" s="285">
        <v>1.4437027</v>
      </c>
      <c r="D237" s="285">
        <v>1.9582499999999999E-3</v>
      </c>
      <c r="E237" s="25"/>
      <c r="F237" s="296" t="s">
        <v>81</v>
      </c>
      <c r="G237" s="297">
        <v>3.2355234900000003</v>
      </c>
      <c r="H237" s="297">
        <v>4.5100000000000001E-4</v>
      </c>
      <c r="I237" s="297">
        <v>0</v>
      </c>
      <c r="J237" s="21"/>
      <c r="K237" s="296" t="s">
        <v>84</v>
      </c>
      <c r="L237" s="297">
        <v>0</v>
      </c>
      <c r="M237" s="297">
        <v>0</v>
      </c>
      <c r="N237" s="297">
        <v>0</v>
      </c>
    </row>
    <row r="238" spans="1:14" x14ac:dyDescent="0.25">
      <c r="A238" s="21" t="s">
        <v>245</v>
      </c>
      <c r="B238" s="285">
        <v>1.9458380000000001E-2</v>
      </c>
      <c r="C238" s="285">
        <v>0</v>
      </c>
      <c r="D238" s="285">
        <v>1.34764E-3</v>
      </c>
      <c r="E238" s="25"/>
      <c r="F238" s="110" t="s">
        <v>82</v>
      </c>
      <c r="G238" s="293">
        <v>0</v>
      </c>
      <c r="H238" s="293">
        <v>8.0000000000000004E-4</v>
      </c>
      <c r="I238" s="293">
        <v>0</v>
      </c>
      <c r="J238" s="21"/>
      <c r="K238" s="110" t="s">
        <v>85</v>
      </c>
      <c r="L238" s="293">
        <v>0</v>
      </c>
      <c r="M238" s="293">
        <v>0</v>
      </c>
      <c r="N238" s="293">
        <v>0</v>
      </c>
    </row>
    <row r="239" spans="1:14" x14ac:dyDescent="0.25">
      <c r="A239" s="21" t="s">
        <v>87</v>
      </c>
      <c r="B239" s="285">
        <v>1.7664534999999999</v>
      </c>
      <c r="C239" s="285">
        <v>3.6405140000000002E-2</v>
      </c>
      <c r="D239" s="285">
        <v>1.15175E-3</v>
      </c>
      <c r="E239" s="25"/>
      <c r="F239" s="296" t="s">
        <v>83</v>
      </c>
      <c r="G239" s="297">
        <v>0</v>
      </c>
      <c r="H239" s="297">
        <v>0</v>
      </c>
      <c r="I239" s="297">
        <v>0</v>
      </c>
      <c r="J239" s="21"/>
      <c r="K239" s="296" t="s">
        <v>86</v>
      </c>
      <c r="L239" s="297">
        <v>0</v>
      </c>
      <c r="M239" s="297">
        <v>0</v>
      </c>
      <c r="N239" s="297">
        <v>0</v>
      </c>
    </row>
    <row r="240" spans="1:14" x14ac:dyDescent="0.25">
      <c r="A240" s="21" t="s">
        <v>13</v>
      </c>
      <c r="B240" s="285">
        <v>24.143162</v>
      </c>
      <c r="C240" s="285">
        <v>5.67959017</v>
      </c>
      <c r="D240" s="285">
        <v>1.14843E-3</v>
      </c>
      <c r="E240" s="25"/>
      <c r="F240" s="110" t="s">
        <v>84</v>
      </c>
      <c r="G240" s="293">
        <v>0</v>
      </c>
      <c r="H240" s="293">
        <v>0</v>
      </c>
      <c r="I240" s="293">
        <v>0</v>
      </c>
      <c r="J240" s="21"/>
      <c r="K240" s="110" t="s">
        <v>87</v>
      </c>
      <c r="L240" s="293">
        <v>1.2E-5</v>
      </c>
      <c r="M240" s="293">
        <v>0</v>
      </c>
      <c r="N240" s="293">
        <v>0</v>
      </c>
    </row>
    <row r="241" spans="1:14" x14ac:dyDescent="0.25">
      <c r="A241" s="21" t="s">
        <v>127</v>
      </c>
      <c r="B241" s="285">
        <v>0</v>
      </c>
      <c r="C241" s="285">
        <v>0</v>
      </c>
      <c r="D241" s="285">
        <v>1.05087E-3</v>
      </c>
      <c r="E241" s="25"/>
      <c r="F241" s="296" t="s">
        <v>86</v>
      </c>
      <c r="G241" s="297">
        <v>0</v>
      </c>
      <c r="H241" s="297">
        <v>0</v>
      </c>
      <c r="I241" s="297">
        <v>0</v>
      </c>
      <c r="J241" s="21"/>
      <c r="K241" s="296" t="s">
        <v>93</v>
      </c>
      <c r="L241" s="297">
        <v>0</v>
      </c>
      <c r="M241" s="297">
        <v>1.1414000000000001E-2</v>
      </c>
      <c r="N241" s="297">
        <v>0</v>
      </c>
    </row>
    <row r="242" spans="1:14" x14ac:dyDescent="0.25">
      <c r="A242" s="21" t="s">
        <v>69</v>
      </c>
      <c r="B242" s="285">
        <v>8.14228E-3</v>
      </c>
      <c r="C242" s="285">
        <v>0</v>
      </c>
      <c r="D242" s="285">
        <v>4.1673000000000003E-4</v>
      </c>
      <c r="E242" s="25"/>
      <c r="F242" s="110" t="s">
        <v>87</v>
      </c>
      <c r="G242" s="293">
        <v>1.7453732099999999</v>
      </c>
      <c r="H242" s="293">
        <v>0</v>
      </c>
      <c r="I242" s="293">
        <v>0</v>
      </c>
      <c r="J242" s="21"/>
      <c r="K242" s="110" t="s">
        <v>102</v>
      </c>
      <c r="L242" s="293">
        <v>5.0679999999999996E-3</v>
      </c>
      <c r="M242" s="293">
        <v>3.3095999999999998E-3</v>
      </c>
      <c r="N242" s="293">
        <v>0</v>
      </c>
    </row>
    <row r="243" spans="1:14" x14ac:dyDescent="0.25">
      <c r="A243" s="21" t="s">
        <v>55</v>
      </c>
      <c r="B243" s="285">
        <v>8.5235600000000009E-2</v>
      </c>
      <c r="C243" s="285">
        <v>1.0807236299999998</v>
      </c>
      <c r="D243" s="285">
        <v>4.0720999999999997E-4</v>
      </c>
      <c r="E243" s="25"/>
      <c r="F243" s="296" t="s">
        <v>89</v>
      </c>
      <c r="G243" s="297">
        <v>0</v>
      </c>
      <c r="H243" s="297">
        <v>1.742585E-2</v>
      </c>
      <c r="I243" s="297">
        <v>0</v>
      </c>
      <c r="J243" s="21"/>
      <c r="K243" s="296" t="s">
        <v>110</v>
      </c>
      <c r="L243" s="297">
        <v>0</v>
      </c>
      <c r="M243" s="297">
        <v>0</v>
      </c>
      <c r="N243" s="297">
        <v>0</v>
      </c>
    </row>
    <row r="244" spans="1:14" x14ac:dyDescent="0.25">
      <c r="A244" s="21" t="s">
        <v>85</v>
      </c>
      <c r="B244" s="285">
        <v>0</v>
      </c>
      <c r="C244" s="285">
        <v>0</v>
      </c>
      <c r="D244" s="285">
        <v>1.9738999999999998E-4</v>
      </c>
      <c r="E244" s="25"/>
      <c r="F244" s="110" t="s">
        <v>91</v>
      </c>
      <c r="G244" s="293">
        <v>0</v>
      </c>
      <c r="H244" s="293">
        <v>0.11593508999999999</v>
      </c>
      <c r="I244" s="293">
        <v>0</v>
      </c>
      <c r="J244" s="21"/>
      <c r="K244" s="110" t="s">
        <v>111</v>
      </c>
      <c r="L244" s="293">
        <v>0</v>
      </c>
      <c r="M244" s="293">
        <v>0</v>
      </c>
      <c r="N244" s="293">
        <v>0</v>
      </c>
    </row>
    <row r="245" spans="1:14" x14ac:dyDescent="0.25">
      <c r="A245" s="21" t="s">
        <v>15</v>
      </c>
      <c r="B245" s="285">
        <v>0</v>
      </c>
      <c r="C245" s="285">
        <v>0</v>
      </c>
      <c r="D245" s="285">
        <v>0</v>
      </c>
      <c r="E245" s="25"/>
      <c r="F245" s="296" t="s">
        <v>93</v>
      </c>
      <c r="G245" s="297">
        <v>0</v>
      </c>
      <c r="H245" s="297">
        <v>8.2545050000000009E-2</v>
      </c>
      <c r="I245" s="297">
        <v>0</v>
      </c>
      <c r="J245" s="21"/>
      <c r="K245" s="296" t="s">
        <v>112</v>
      </c>
      <c r="L245" s="297">
        <v>0</v>
      </c>
      <c r="M245" s="297">
        <v>0</v>
      </c>
      <c r="N245" s="297">
        <v>0</v>
      </c>
    </row>
    <row r="246" spans="1:14" x14ac:dyDescent="0.25">
      <c r="A246" s="21" t="s">
        <v>38</v>
      </c>
      <c r="B246" s="285">
        <v>0</v>
      </c>
      <c r="C246" s="285">
        <v>0</v>
      </c>
      <c r="D246" s="285">
        <v>0</v>
      </c>
      <c r="E246" s="25"/>
      <c r="F246" s="110" t="s">
        <v>100</v>
      </c>
      <c r="G246" s="293">
        <v>0</v>
      </c>
      <c r="H246" s="293">
        <v>0</v>
      </c>
      <c r="I246" s="293">
        <v>0</v>
      </c>
      <c r="J246" s="21"/>
      <c r="K246" s="110" t="s">
        <v>115</v>
      </c>
      <c r="L246" s="293">
        <v>0</v>
      </c>
      <c r="M246" s="293">
        <v>0</v>
      </c>
      <c r="N246" s="293">
        <v>0</v>
      </c>
    </row>
    <row r="247" spans="1:14" x14ac:dyDescent="0.25">
      <c r="A247" s="21" t="s">
        <v>41</v>
      </c>
      <c r="B247" s="285">
        <v>0</v>
      </c>
      <c r="C247" s="285">
        <v>0</v>
      </c>
      <c r="D247" s="285">
        <v>0</v>
      </c>
      <c r="E247" s="25"/>
      <c r="F247" s="296" t="s">
        <v>102</v>
      </c>
      <c r="G247" s="297">
        <v>0.12668785000000002</v>
      </c>
      <c r="H247" s="297">
        <v>0</v>
      </c>
      <c r="I247" s="297">
        <v>0</v>
      </c>
      <c r="J247" s="21"/>
      <c r="K247" s="296" t="s">
        <v>119</v>
      </c>
      <c r="L247" s="297">
        <v>9.0080300000000002E-3</v>
      </c>
      <c r="M247" s="297">
        <v>0</v>
      </c>
      <c r="N247" s="297">
        <v>0</v>
      </c>
    </row>
    <row r="248" spans="1:14" x14ac:dyDescent="0.25">
      <c r="A248" s="21" t="s">
        <v>51</v>
      </c>
      <c r="B248" s="285">
        <v>0</v>
      </c>
      <c r="C248" s="285">
        <v>0</v>
      </c>
      <c r="D248" s="285">
        <v>0</v>
      </c>
      <c r="E248" s="25"/>
      <c r="F248" s="110" t="s">
        <v>112</v>
      </c>
      <c r="G248" s="293">
        <v>1.3893685900000001</v>
      </c>
      <c r="H248" s="293">
        <v>5.42116606</v>
      </c>
      <c r="I248" s="293">
        <v>0</v>
      </c>
      <c r="J248" s="21"/>
      <c r="K248" s="110" t="s">
        <v>121</v>
      </c>
      <c r="L248" s="293">
        <v>0</v>
      </c>
      <c r="M248" s="293">
        <v>5.6660825099999998</v>
      </c>
      <c r="N248" s="293">
        <v>0</v>
      </c>
    </row>
    <row r="249" spans="1:14" x14ac:dyDescent="0.25">
      <c r="A249" s="21" t="s">
        <v>52</v>
      </c>
      <c r="B249" s="285">
        <v>0</v>
      </c>
      <c r="C249" s="285">
        <v>0</v>
      </c>
      <c r="D249" s="285">
        <v>0</v>
      </c>
      <c r="E249" s="25"/>
      <c r="F249" s="296" t="s">
        <v>115</v>
      </c>
      <c r="G249" s="297">
        <v>0</v>
      </c>
      <c r="H249" s="297">
        <v>0</v>
      </c>
      <c r="I249" s="297">
        <v>0</v>
      </c>
      <c r="J249" s="21"/>
      <c r="K249" s="296" t="s">
        <v>124</v>
      </c>
      <c r="L249" s="297">
        <v>0</v>
      </c>
      <c r="M249" s="297">
        <v>4.1800000000000002E-4</v>
      </c>
      <c r="N249" s="297">
        <v>0</v>
      </c>
    </row>
    <row r="250" spans="1:14" x14ac:dyDescent="0.25">
      <c r="A250" s="21" t="s">
        <v>54</v>
      </c>
      <c r="B250" s="285">
        <v>0</v>
      </c>
      <c r="C250" s="285">
        <v>0</v>
      </c>
      <c r="D250" s="285">
        <v>0</v>
      </c>
      <c r="E250" s="25"/>
      <c r="F250" s="110" t="s">
        <v>124</v>
      </c>
      <c r="G250" s="293">
        <v>0</v>
      </c>
      <c r="H250" s="293">
        <v>0</v>
      </c>
      <c r="I250" s="293">
        <v>0</v>
      </c>
      <c r="J250" s="21"/>
      <c r="K250" s="110" t="s">
        <v>127</v>
      </c>
      <c r="L250" s="293">
        <v>0</v>
      </c>
      <c r="M250" s="293">
        <v>0</v>
      </c>
      <c r="N250" s="293">
        <v>0</v>
      </c>
    </row>
    <row r="251" spans="1:14" x14ac:dyDescent="0.25">
      <c r="A251" s="21" t="s">
        <v>57</v>
      </c>
      <c r="B251" s="285">
        <v>0</v>
      </c>
      <c r="C251" s="285">
        <v>0</v>
      </c>
      <c r="D251" s="285">
        <v>0</v>
      </c>
      <c r="E251" s="25"/>
      <c r="F251" s="296" t="s">
        <v>125</v>
      </c>
      <c r="G251" s="297">
        <v>0</v>
      </c>
      <c r="H251" s="297">
        <v>0</v>
      </c>
      <c r="I251" s="297">
        <v>0</v>
      </c>
      <c r="J251" s="21"/>
      <c r="K251" s="296" t="s">
        <v>139</v>
      </c>
      <c r="L251" s="297">
        <v>2.3800000000000001E-4</v>
      </c>
      <c r="M251" s="297">
        <v>1.65296E-3</v>
      </c>
      <c r="N251" s="297">
        <v>0</v>
      </c>
    </row>
    <row r="252" spans="1:14" x14ac:dyDescent="0.25">
      <c r="A252" s="21" t="s">
        <v>65</v>
      </c>
      <c r="B252" s="285">
        <v>7.0000000000000007E-2</v>
      </c>
      <c r="C252" s="285">
        <v>0</v>
      </c>
      <c r="D252" s="285">
        <v>0</v>
      </c>
      <c r="E252" s="25"/>
      <c r="F252" s="110" t="s">
        <v>127</v>
      </c>
      <c r="G252" s="293">
        <v>0</v>
      </c>
      <c r="H252" s="293">
        <v>0</v>
      </c>
      <c r="I252" s="293">
        <v>0</v>
      </c>
      <c r="J252" s="21"/>
      <c r="K252" s="110" t="s">
        <v>152</v>
      </c>
      <c r="L252" s="293">
        <v>0</v>
      </c>
      <c r="M252" s="293">
        <v>0</v>
      </c>
      <c r="N252" s="293">
        <v>0</v>
      </c>
    </row>
    <row r="253" spans="1:14" x14ac:dyDescent="0.25">
      <c r="A253" s="21" t="s">
        <v>67</v>
      </c>
      <c r="B253" s="285">
        <v>0</v>
      </c>
      <c r="C253" s="285">
        <v>0</v>
      </c>
      <c r="D253" s="285">
        <v>0</v>
      </c>
      <c r="E253" s="25"/>
      <c r="F253" s="296" t="s">
        <v>131</v>
      </c>
      <c r="G253" s="297">
        <v>2.8076000000000002E-4</v>
      </c>
      <c r="H253" s="297">
        <v>0</v>
      </c>
      <c r="I253" s="297">
        <v>0</v>
      </c>
      <c r="J253" s="21"/>
      <c r="K253" s="296" t="s">
        <v>153</v>
      </c>
      <c r="L253" s="297">
        <v>8.1439999999999995E-4</v>
      </c>
      <c r="M253" s="297">
        <v>3.6083999999999997E-4</v>
      </c>
      <c r="N253" s="297">
        <v>0</v>
      </c>
    </row>
    <row r="254" spans="1:14" x14ac:dyDescent="0.25">
      <c r="A254" s="21" t="s">
        <v>70</v>
      </c>
      <c r="B254" s="285">
        <v>0</v>
      </c>
      <c r="C254" s="285">
        <v>0</v>
      </c>
      <c r="D254" s="285">
        <v>0</v>
      </c>
      <c r="E254" s="25"/>
      <c r="F254" s="110" t="s">
        <v>151</v>
      </c>
      <c r="G254" s="293">
        <v>0</v>
      </c>
      <c r="H254" s="293">
        <v>0</v>
      </c>
      <c r="I254" s="293">
        <v>0</v>
      </c>
      <c r="J254" s="21"/>
      <c r="K254" s="110" t="s">
        <v>155</v>
      </c>
      <c r="L254" s="293">
        <v>5.50229E-3</v>
      </c>
      <c r="M254" s="293">
        <v>0</v>
      </c>
      <c r="N254" s="293">
        <v>0</v>
      </c>
    </row>
    <row r="255" spans="1:14" x14ac:dyDescent="0.25">
      <c r="A255" s="21" t="s">
        <v>72</v>
      </c>
      <c r="B255" s="285">
        <v>4.969233E-2</v>
      </c>
      <c r="C255" s="285">
        <v>3.0707500000000001E-3</v>
      </c>
      <c r="D255" s="285">
        <v>0</v>
      </c>
      <c r="E255" s="25"/>
      <c r="F255" s="296" t="s">
        <v>158</v>
      </c>
      <c r="G255" s="297">
        <v>1.6279689999999999E-2</v>
      </c>
      <c r="H255" s="297">
        <v>0</v>
      </c>
      <c r="I255" s="297">
        <v>0</v>
      </c>
      <c r="J255" s="21"/>
      <c r="K255" s="296" t="s">
        <v>156</v>
      </c>
      <c r="L255" s="297">
        <v>0</v>
      </c>
      <c r="M255" s="297">
        <v>4.0083300000000001E-3</v>
      </c>
      <c r="N255" s="297">
        <v>0</v>
      </c>
    </row>
    <row r="256" spans="1:14" x14ac:dyDescent="0.25">
      <c r="A256" s="21" t="s">
        <v>73</v>
      </c>
      <c r="B256" s="285">
        <v>0</v>
      </c>
      <c r="C256" s="285">
        <v>0</v>
      </c>
      <c r="D256" s="285">
        <v>0</v>
      </c>
      <c r="E256" s="25"/>
      <c r="F256" s="110" t="s">
        <v>161</v>
      </c>
      <c r="G256" s="293">
        <v>0</v>
      </c>
      <c r="H256" s="293">
        <v>0</v>
      </c>
      <c r="I256" s="293">
        <v>0</v>
      </c>
      <c r="J256" s="21"/>
      <c r="K256" s="110" t="s">
        <v>158</v>
      </c>
      <c r="L256" s="293">
        <v>0</v>
      </c>
      <c r="M256" s="293">
        <v>0</v>
      </c>
      <c r="N256" s="293">
        <v>0</v>
      </c>
    </row>
    <row r="257" spans="1:14" x14ac:dyDescent="0.25">
      <c r="A257" s="21" t="s">
        <v>78</v>
      </c>
      <c r="B257" s="285">
        <v>0</v>
      </c>
      <c r="C257" s="285">
        <v>0</v>
      </c>
      <c r="D257" s="285">
        <v>0</v>
      </c>
      <c r="E257" s="25"/>
      <c r="F257" s="296" t="s">
        <v>162</v>
      </c>
      <c r="G257" s="297">
        <v>0</v>
      </c>
      <c r="H257" s="297">
        <v>0</v>
      </c>
      <c r="I257" s="297">
        <v>0</v>
      </c>
      <c r="J257" s="21"/>
      <c r="K257" s="296" t="s">
        <v>161</v>
      </c>
      <c r="L257" s="297">
        <v>3.2288999999999999E-4</v>
      </c>
      <c r="M257" s="297">
        <v>5.1475600000000007E-3</v>
      </c>
      <c r="N257" s="297">
        <v>0</v>
      </c>
    </row>
    <row r="258" spans="1:14" x14ac:dyDescent="0.25">
      <c r="A258" s="21" t="s">
        <v>79</v>
      </c>
      <c r="B258" s="285">
        <v>0.92616761999999997</v>
      </c>
      <c r="C258" s="285">
        <v>0</v>
      </c>
      <c r="D258" s="285">
        <v>0</v>
      </c>
      <c r="F258" s="110" t="s">
        <v>164</v>
      </c>
      <c r="G258" s="293">
        <v>0</v>
      </c>
      <c r="H258" s="293">
        <v>0</v>
      </c>
      <c r="I258" s="293">
        <v>0</v>
      </c>
      <c r="K258" s="110" t="s">
        <v>166</v>
      </c>
      <c r="L258" s="293">
        <v>0</v>
      </c>
      <c r="M258" s="293">
        <v>0</v>
      </c>
      <c r="N258" s="293">
        <v>0</v>
      </c>
    </row>
    <row r="259" spans="1:14" x14ac:dyDescent="0.25">
      <c r="A259" s="21" t="s">
        <v>86</v>
      </c>
      <c r="B259" s="285">
        <v>0</v>
      </c>
      <c r="C259" s="285">
        <v>0</v>
      </c>
      <c r="D259" s="285">
        <v>0</v>
      </c>
      <c r="F259" s="296" t="s">
        <v>166</v>
      </c>
      <c r="G259" s="297">
        <v>0</v>
      </c>
      <c r="H259" s="297">
        <v>9.2210999999999997E-4</v>
      </c>
      <c r="I259" s="297">
        <v>0</v>
      </c>
      <c r="K259" s="296" t="s">
        <v>183</v>
      </c>
      <c r="L259" s="297">
        <v>0</v>
      </c>
      <c r="M259" s="297">
        <v>0</v>
      </c>
      <c r="N259" s="297">
        <v>0</v>
      </c>
    </row>
    <row r="260" spans="1:14" x14ac:dyDescent="0.25">
      <c r="A260" s="21" t="s">
        <v>100</v>
      </c>
      <c r="B260" s="285">
        <v>0</v>
      </c>
      <c r="C260" s="285">
        <v>5.5481999999999997E-3</v>
      </c>
      <c r="D260" s="285">
        <v>0</v>
      </c>
      <c r="F260" s="110" t="s">
        <v>167</v>
      </c>
      <c r="G260" s="293">
        <v>0</v>
      </c>
      <c r="H260" s="293">
        <v>8.9791049999999997E-2</v>
      </c>
      <c r="I260" s="293">
        <v>0</v>
      </c>
      <c r="K260" s="110" t="s">
        <v>218</v>
      </c>
      <c r="L260" s="293">
        <v>0</v>
      </c>
      <c r="M260" s="293">
        <v>0</v>
      </c>
      <c r="N260" s="293">
        <v>0</v>
      </c>
    </row>
    <row r="261" spans="1:14" x14ac:dyDescent="0.25">
      <c r="A261" s="21" t="s">
        <v>115</v>
      </c>
      <c r="B261" s="285">
        <v>0</v>
      </c>
      <c r="C261" s="285">
        <v>0</v>
      </c>
      <c r="D261" s="285">
        <v>0</v>
      </c>
      <c r="F261" s="296" t="s">
        <v>177</v>
      </c>
      <c r="G261" s="297">
        <v>0</v>
      </c>
      <c r="H261" s="297">
        <v>0</v>
      </c>
      <c r="I261" s="297">
        <v>0</v>
      </c>
      <c r="K261" s="296" t="s">
        <v>219</v>
      </c>
      <c r="L261" s="297">
        <v>0</v>
      </c>
      <c r="M261" s="297">
        <v>0</v>
      </c>
      <c r="N261" s="297">
        <v>0</v>
      </c>
    </row>
    <row r="262" spans="1:14" x14ac:dyDescent="0.25">
      <c r="A262" s="21" t="s">
        <v>165</v>
      </c>
      <c r="B262" s="285">
        <v>0.24592498000000002</v>
      </c>
      <c r="C262" s="285">
        <v>1.4526190000000001E-2</v>
      </c>
      <c r="D262" s="285">
        <v>0</v>
      </c>
      <c r="F262" s="110" t="s">
        <v>244</v>
      </c>
      <c r="G262" s="293">
        <v>5.6979999999999999E-3</v>
      </c>
      <c r="H262" s="293">
        <v>1.27586632</v>
      </c>
      <c r="I262" s="293">
        <v>0</v>
      </c>
      <c r="K262" s="110" t="s">
        <v>222</v>
      </c>
      <c r="L262" s="293">
        <v>1.496136E-2</v>
      </c>
      <c r="M262" s="293">
        <v>8.7141940000000001E-2</v>
      </c>
      <c r="N262" s="293">
        <v>0</v>
      </c>
    </row>
    <row r="263" spans="1:14" x14ac:dyDescent="0.25">
      <c r="A263" s="21" t="s">
        <v>166</v>
      </c>
      <c r="B263" s="285">
        <v>0</v>
      </c>
      <c r="C263" s="285">
        <v>0</v>
      </c>
      <c r="D263" s="285">
        <v>0</v>
      </c>
      <c r="F263" s="296" t="s">
        <v>245</v>
      </c>
      <c r="G263" s="297">
        <v>0</v>
      </c>
      <c r="H263" s="297">
        <v>0</v>
      </c>
      <c r="I263" s="297">
        <v>0</v>
      </c>
      <c r="K263" s="296" t="s">
        <v>245</v>
      </c>
      <c r="L263" s="297">
        <v>0</v>
      </c>
      <c r="M263" s="297">
        <v>0</v>
      </c>
      <c r="N263" s="297">
        <v>0</v>
      </c>
    </row>
    <row r="264" spans="1:14" x14ac:dyDescent="0.25">
      <c r="A264" s="21" t="s">
        <v>167</v>
      </c>
      <c r="B264" s="285">
        <v>3.32E-3</v>
      </c>
      <c r="C264" s="285">
        <v>8.7629400000000003E-3</v>
      </c>
      <c r="D264" s="285">
        <v>0</v>
      </c>
      <c r="F264" s="110" t="s">
        <v>257</v>
      </c>
      <c r="G264" s="293">
        <v>0</v>
      </c>
      <c r="H264" s="293">
        <v>0</v>
      </c>
      <c r="I264" s="293">
        <v>0</v>
      </c>
      <c r="K264" s="110" t="s">
        <v>257</v>
      </c>
      <c r="L264" s="293">
        <v>0</v>
      </c>
      <c r="M264" s="293">
        <v>0</v>
      </c>
      <c r="N264" s="293">
        <v>0</v>
      </c>
    </row>
    <row r="265" spans="1:14" x14ac:dyDescent="0.25">
      <c r="A265" s="21" t="s">
        <v>257</v>
      </c>
      <c r="B265" s="285">
        <v>0</v>
      </c>
      <c r="C265" s="285">
        <v>0</v>
      </c>
      <c r="D265" s="285">
        <v>0</v>
      </c>
      <c r="F265" s="296" t="s">
        <v>259</v>
      </c>
      <c r="G265" s="297">
        <v>1.6420729999999998E-2</v>
      </c>
      <c r="H265" s="297">
        <v>0</v>
      </c>
      <c r="I265" s="297">
        <v>0</v>
      </c>
      <c r="K265" s="296" t="s">
        <v>259</v>
      </c>
      <c r="L265" s="297">
        <v>2.29064E-3</v>
      </c>
      <c r="M265" s="297">
        <v>0</v>
      </c>
      <c r="N265" s="297">
        <v>0</v>
      </c>
    </row>
    <row r="266" spans="1:14" s="12" customFormat="1" ht="13" x14ac:dyDescent="0.3">
      <c r="A266" s="21" t="s">
        <v>259</v>
      </c>
      <c r="B266" s="285">
        <v>0</v>
      </c>
      <c r="C266" s="285">
        <v>0</v>
      </c>
      <c r="D266" s="285">
        <v>0</v>
      </c>
      <c r="F266" s="110" t="s">
        <v>260</v>
      </c>
      <c r="G266" s="293">
        <v>0</v>
      </c>
      <c r="H266" s="293">
        <v>0</v>
      </c>
      <c r="I266" s="293">
        <v>0</v>
      </c>
      <c r="K266" s="110" t="s">
        <v>260</v>
      </c>
      <c r="L266" s="293">
        <v>2.8185300000000001E-3</v>
      </c>
      <c r="M266" s="293">
        <v>0</v>
      </c>
      <c r="N266" s="293">
        <v>0</v>
      </c>
    </row>
    <row r="267" spans="1:14" x14ac:dyDescent="0.25">
      <c r="A267" s="263" t="s">
        <v>261</v>
      </c>
      <c r="B267" s="264">
        <v>0</v>
      </c>
      <c r="C267" s="264">
        <v>0</v>
      </c>
      <c r="D267" s="265">
        <v>0</v>
      </c>
      <c r="F267" s="266" t="s">
        <v>261</v>
      </c>
      <c r="G267" s="267">
        <v>0</v>
      </c>
      <c r="H267" s="267">
        <v>0</v>
      </c>
      <c r="I267" s="268">
        <v>0</v>
      </c>
      <c r="K267" s="266" t="s">
        <v>261</v>
      </c>
      <c r="L267" s="267">
        <v>0</v>
      </c>
      <c r="M267" s="267">
        <v>0</v>
      </c>
      <c r="N267" s="268">
        <v>0</v>
      </c>
    </row>
    <row r="268" spans="1:14" x14ac:dyDescent="0.25">
      <c r="A268" s="263" t="s">
        <v>866</v>
      </c>
      <c r="B268" s="264">
        <v>0</v>
      </c>
      <c r="C268" s="264">
        <v>0</v>
      </c>
      <c r="D268" s="265">
        <v>0</v>
      </c>
      <c r="F268" s="269" t="s">
        <v>866</v>
      </c>
      <c r="G268" s="270">
        <v>0</v>
      </c>
      <c r="H268" s="270">
        <v>0</v>
      </c>
      <c r="I268" s="271">
        <v>0</v>
      </c>
      <c r="K268" s="269" t="s">
        <v>866</v>
      </c>
      <c r="L268" s="270">
        <v>0</v>
      </c>
      <c r="M268" s="270">
        <v>0</v>
      </c>
      <c r="N268" s="271">
        <v>0</v>
      </c>
    </row>
  </sheetData>
  <mergeCells count="8">
    <mergeCell ref="C3:D3"/>
    <mergeCell ref="H3:I3"/>
    <mergeCell ref="M3:N3"/>
    <mergeCell ref="P1:Q1"/>
    <mergeCell ref="A1:G1"/>
    <mergeCell ref="A2:D2"/>
    <mergeCell ref="F2:I2"/>
    <mergeCell ref="K2:N2"/>
  </mergeCells>
  <phoneticPr fontId="4" type="noConversion"/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6"/>
  <sheetViews>
    <sheetView zoomScaleNormal="100" workbookViewId="0">
      <selection activeCell="E14" sqref="E14"/>
    </sheetView>
  </sheetViews>
  <sheetFormatPr defaultColWidth="9.1796875" defaultRowHeight="12.5" x14ac:dyDescent="0.25"/>
  <cols>
    <col min="1" max="1" width="24.1796875" style="4" bestFit="1" customWidth="1"/>
    <col min="2" max="2" width="18.54296875" style="4" customWidth="1"/>
    <col min="3" max="3" width="17.453125" style="4" customWidth="1"/>
    <col min="4" max="4" width="15.453125" style="4" customWidth="1"/>
    <col min="5" max="16384" width="9.1796875" style="4"/>
  </cols>
  <sheetData>
    <row r="1" spans="1:10" ht="13" x14ac:dyDescent="0.3">
      <c r="A1" s="12" t="s">
        <v>854</v>
      </c>
      <c r="B1" s="51"/>
      <c r="C1" s="12"/>
      <c r="D1" s="12"/>
      <c r="E1" s="42"/>
      <c r="F1" s="352" t="s">
        <v>313</v>
      </c>
      <c r="G1" s="352"/>
    </row>
    <row r="2" spans="1:10" ht="13" x14ac:dyDescent="0.3">
      <c r="A2" s="52" t="s">
        <v>321</v>
      </c>
      <c r="B2" s="147">
        <v>44958</v>
      </c>
      <c r="C2" s="147">
        <v>45292</v>
      </c>
      <c r="D2" s="147">
        <v>45323</v>
      </c>
    </row>
    <row r="3" spans="1:10" x14ac:dyDescent="0.25">
      <c r="A3" s="20" t="s">
        <v>545</v>
      </c>
      <c r="B3" s="284">
        <v>144921.28628999999</v>
      </c>
      <c r="C3" s="284">
        <v>165876.19606000002</v>
      </c>
      <c r="D3" s="284">
        <v>167486.34086000003</v>
      </c>
      <c r="E3" s="9"/>
      <c r="F3" s="87"/>
      <c r="G3" s="87"/>
      <c r="I3" s="9"/>
      <c r="J3" s="9"/>
    </row>
    <row r="4" spans="1:10" x14ac:dyDescent="0.25">
      <c r="A4" s="21" t="s">
        <v>513</v>
      </c>
      <c r="B4" s="285">
        <v>138905.32246999998</v>
      </c>
      <c r="C4" s="285">
        <v>136385.86272</v>
      </c>
      <c r="D4" s="285">
        <v>125827.96591</v>
      </c>
      <c r="E4" s="9"/>
      <c r="F4" s="87"/>
      <c r="G4" s="87"/>
      <c r="I4" s="9"/>
      <c r="J4" s="9"/>
    </row>
    <row r="5" spans="1:10" x14ac:dyDescent="0.25">
      <c r="A5" s="21" t="s">
        <v>544</v>
      </c>
      <c r="B5" s="285">
        <v>246.77106000000001</v>
      </c>
      <c r="C5" s="285">
        <v>58.836134999999999</v>
      </c>
      <c r="D5" s="285">
        <v>57.223300000000002</v>
      </c>
      <c r="E5" s="9"/>
      <c r="F5" s="87"/>
      <c r="G5" s="87"/>
      <c r="I5" s="9"/>
      <c r="J5" s="9"/>
    </row>
    <row r="6" spans="1:10" x14ac:dyDescent="0.25">
      <c r="A6" s="23" t="s">
        <v>568</v>
      </c>
      <c r="B6" s="286">
        <v>26</v>
      </c>
      <c r="C6" s="286">
        <v>83.143000000000001</v>
      </c>
      <c r="D6" s="286">
        <v>34.51</v>
      </c>
      <c r="F6" s="87"/>
      <c r="G6" s="87"/>
      <c r="I6" s="9"/>
      <c r="J6" s="9"/>
    </row>
    <row r="7" spans="1:10" ht="13" x14ac:dyDescent="0.3">
      <c r="A7" s="33" t="s">
        <v>262</v>
      </c>
      <c r="B7" s="53">
        <f>SUM(B3:B6)</f>
        <v>284099.37981999997</v>
      </c>
      <c r="C7" s="53">
        <f>SUM(C3:C6)</f>
        <v>302404.03791499999</v>
      </c>
      <c r="D7" s="53">
        <f>SUM(D3:D6)</f>
        <v>293406.04007000005</v>
      </c>
      <c r="F7" s="87"/>
      <c r="G7" s="87"/>
      <c r="I7" s="9"/>
      <c r="J7" s="9"/>
    </row>
    <row r="8" spans="1:10" x14ac:dyDescent="0.25">
      <c r="D8" s="54"/>
    </row>
    <row r="9" spans="1:10" x14ac:dyDescent="0.25">
      <c r="D9" s="9"/>
    </row>
    <row r="10" spans="1:10" x14ac:dyDescent="0.25">
      <c r="D10" s="9"/>
    </row>
    <row r="12" spans="1:10" x14ac:dyDescent="0.25">
      <c r="D12" s="188"/>
      <c r="E12" s="188"/>
    </row>
    <row r="13" spans="1:10" x14ac:dyDescent="0.25">
      <c r="D13" s="9"/>
    </row>
    <row r="15" spans="1:10" x14ac:dyDescent="0.25">
      <c r="D15" s="9"/>
    </row>
    <row r="16" spans="1:10" x14ac:dyDescent="0.25">
      <c r="D16" s="9"/>
    </row>
  </sheetData>
  <sortState xmlns:xlrd2="http://schemas.microsoft.com/office/spreadsheetml/2017/richdata2" ref="A3:D7">
    <sortCondition descending="1" ref="D3:D7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E5" sqref="E5"/>
    </sheetView>
  </sheetViews>
  <sheetFormatPr defaultColWidth="8.81640625" defaultRowHeight="12.5" x14ac:dyDescent="0.25"/>
  <cols>
    <col min="1" max="1" width="9.1796875" style="4" customWidth="1"/>
    <col min="2" max="2" width="15.54296875" style="4" customWidth="1"/>
    <col min="3" max="3" width="13.7265625" style="4" customWidth="1"/>
    <col min="4" max="4" width="24.54296875" style="4" customWidth="1"/>
    <col min="5" max="5" width="24" style="4" customWidth="1"/>
    <col min="6" max="16384" width="8.81640625" style="4"/>
  </cols>
  <sheetData>
    <row r="1" spans="1:8" ht="13" x14ac:dyDescent="0.3">
      <c r="A1" s="347" t="s">
        <v>584</v>
      </c>
      <c r="B1" s="347"/>
      <c r="C1" s="347"/>
      <c r="D1" s="347"/>
      <c r="G1" s="346" t="s">
        <v>313</v>
      </c>
      <c r="H1" s="346"/>
    </row>
    <row r="2" spans="1:8" x14ac:dyDescent="0.25">
      <c r="A2" s="184" t="s">
        <v>268</v>
      </c>
      <c r="B2" s="241" t="s">
        <v>335</v>
      </c>
      <c r="C2" s="243" t="s">
        <v>266</v>
      </c>
      <c r="D2" s="184" t="s">
        <v>514</v>
      </c>
      <c r="E2" s="184" t="s">
        <v>515</v>
      </c>
    </row>
    <row r="3" spans="1:8" ht="14.5" x14ac:dyDescent="0.35">
      <c r="A3" s="20" t="s">
        <v>269</v>
      </c>
      <c r="B3" s="236">
        <v>7798.50610203</v>
      </c>
      <c r="C3" s="242">
        <v>10777.301729889999</v>
      </c>
      <c r="D3" s="69">
        <f>B3</f>
        <v>7798.50610203</v>
      </c>
      <c r="E3" s="69">
        <f>C3</f>
        <v>10777.301729889999</v>
      </c>
      <c r="F3" s="185"/>
    </row>
    <row r="4" spans="1:8" ht="14.5" x14ac:dyDescent="0.35">
      <c r="A4" s="21" t="s">
        <v>270</v>
      </c>
      <c r="B4" s="236">
        <v>8096.31795349</v>
      </c>
      <c r="C4" s="242">
        <v>8548.3102024060008</v>
      </c>
      <c r="D4" s="71">
        <f>SUM(B3:B4)</f>
        <v>15894.824055519999</v>
      </c>
      <c r="E4" s="71">
        <f>SUM(C3:C4)</f>
        <v>19325.611932296</v>
      </c>
      <c r="F4" s="185"/>
    </row>
    <row r="5" spans="1:8" ht="14.5" x14ac:dyDescent="0.35">
      <c r="A5" s="21" t="s">
        <v>271</v>
      </c>
      <c r="B5" s="236">
        <v>10240.79633368</v>
      </c>
      <c r="C5" s="242">
        <v>12453.398338809999</v>
      </c>
      <c r="D5" s="71">
        <f>SUM(B3:B5)</f>
        <v>26135.620389199998</v>
      </c>
      <c r="E5" s="71">
        <f>SUM(C3:C5)</f>
        <v>31779.010271105999</v>
      </c>
      <c r="F5" s="185"/>
    </row>
    <row r="6" spans="1:8" ht="14.5" x14ac:dyDescent="0.35">
      <c r="A6" s="21" t="s">
        <v>272</v>
      </c>
      <c r="B6" s="236">
        <v>7584.2792590099998</v>
      </c>
      <c r="C6" s="242">
        <v>8763.790432329999</v>
      </c>
      <c r="D6" s="71">
        <f>SUM(B3:B6)</f>
        <v>33719.899648209997</v>
      </c>
      <c r="E6" s="71">
        <f>SUM(C3:C6)</f>
        <v>40542.800703435998</v>
      </c>
      <c r="F6" s="185"/>
    </row>
    <row r="7" spans="1:8" ht="14.5" x14ac:dyDescent="0.35">
      <c r="A7" s="21" t="s">
        <v>273</v>
      </c>
      <c r="B7" s="236">
        <v>9235.8331533700002</v>
      </c>
      <c r="C7" s="242">
        <v>12013.738696389999</v>
      </c>
      <c r="D7" s="71">
        <f>SUM(B3:B7)</f>
        <v>42955.732801580001</v>
      </c>
      <c r="E7" s="71">
        <f>SUM(C3:C7)</f>
        <v>52556.539399825997</v>
      </c>
      <c r="F7" s="185"/>
    </row>
    <row r="8" spans="1:8" ht="14.5" x14ac:dyDescent="0.35">
      <c r="A8" s="21" t="s">
        <v>274</v>
      </c>
      <c r="B8" s="236">
        <v>8594.5953986599998</v>
      </c>
      <c r="C8" s="242">
        <v>10125.65982071</v>
      </c>
      <c r="D8" s="71">
        <f>SUM(B3:B8)</f>
        <v>51550.328200240001</v>
      </c>
      <c r="E8" s="71">
        <f>SUM(C3:C8)</f>
        <v>62682.199220536</v>
      </c>
      <c r="F8" s="185"/>
      <c r="G8" s="44"/>
      <c r="H8" s="85"/>
    </row>
    <row r="9" spans="1:8" ht="14.5" x14ac:dyDescent="0.35">
      <c r="A9" s="21" t="s">
        <v>275</v>
      </c>
      <c r="B9" s="236">
        <v>8230.4117169399997</v>
      </c>
      <c r="C9" s="242">
        <v>11922.830029625999</v>
      </c>
      <c r="D9" s="71">
        <f>SUM(B3:B9)</f>
        <v>59780.739917179999</v>
      </c>
      <c r="E9" s="71">
        <f>SUM(C3:C9)</f>
        <v>74605.029250161999</v>
      </c>
      <c r="F9" s="185"/>
      <c r="G9" s="44"/>
      <c r="H9" s="44"/>
    </row>
    <row r="10" spans="1:8" ht="14.5" x14ac:dyDescent="0.35">
      <c r="A10" s="21" t="s">
        <v>276</v>
      </c>
      <c r="B10" s="236">
        <v>7372.1921555899999</v>
      </c>
      <c r="C10" s="242">
        <v>12285.95613868</v>
      </c>
      <c r="D10" s="71">
        <f>SUM(B3:B10)</f>
        <v>67152.932072769996</v>
      </c>
      <c r="E10" s="71">
        <f>SUM(C3:C10)</f>
        <v>86890.985388842004</v>
      </c>
      <c r="F10" s="185"/>
    </row>
    <row r="11" spans="1:8" ht="14.5" x14ac:dyDescent="0.35">
      <c r="A11" s="21" t="s">
        <v>277</v>
      </c>
      <c r="B11" s="236">
        <v>7765.1153089899999</v>
      </c>
      <c r="C11" s="242">
        <v>11056.503621371001</v>
      </c>
      <c r="D11" s="71">
        <f>SUM(B3:B11)</f>
        <v>74918.04738176</v>
      </c>
      <c r="E11" s="71">
        <f>SUM(C3:C11)</f>
        <v>97947.489010213001</v>
      </c>
      <c r="F11" s="185"/>
    </row>
    <row r="12" spans="1:8" ht="14.5" x14ac:dyDescent="0.35">
      <c r="A12" s="21" t="s">
        <v>278</v>
      </c>
      <c r="B12" s="236">
        <v>6829.05114426</v>
      </c>
      <c r="C12" s="242">
        <v>11337.64093159</v>
      </c>
      <c r="D12" s="71">
        <f>SUM(B3:B12)</f>
        <v>81747.098526019996</v>
      </c>
      <c r="E12" s="71">
        <f>SUM(C3:C12)</f>
        <v>109285.129941803</v>
      </c>
      <c r="F12" s="185"/>
    </row>
    <row r="13" spans="1:8" ht="14.5" x14ac:dyDescent="0.35">
      <c r="A13" s="21" t="s">
        <v>279</v>
      </c>
      <c r="B13" s="236">
        <v>11758.4308139</v>
      </c>
      <c r="C13" s="242">
        <v>15723.42819724</v>
      </c>
      <c r="D13" s="71">
        <f>SUM(B3:B13)</f>
        <v>93505.529339920002</v>
      </c>
      <c r="E13" s="71">
        <f>SUM(C3:C13)</f>
        <v>125008.558139043</v>
      </c>
      <c r="F13" s="185"/>
    </row>
    <row r="14" spans="1:8" ht="14.5" x14ac:dyDescent="0.35">
      <c r="A14" s="23" t="s">
        <v>280</v>
      </c>
      <c r="B14" s="236">
        <v>10939.932404790001</v>
      </c>
      <c r="C14" s="242">
        <v>11821.52764952</v>
      </c>
      <c r="D14" s="72">
        <f>SUM(B3:B14)</f>
        <v>104445.46174471</v>
      </c>
      <c r="E14" s="72">
        <f>SUM(C3:C14)</f>
        <v>136830.08578856301</v>
      </c>
    </row>
    <row r="15" spans="1:8" ht="13" x14ac:dyDescent="0.3">
      <c r="A15" s="12"/>
      <c r="B15" s="12"/>
    </row>
    <row r="17" spans="2:3" x14ac:dyDescent="0.25">
      <c r="B17" s="186"/>
      <c r="C17" s="186"/>
    </row>
    <row r="18" spans="2:3" x14ac:dyDescent="0.25">
      <c r="B18" s="44"/>
      <c r="C18" s="44"/>
    </row>
  </sheetData>
  <mergeCells count="2">
    <mergeCell ref="G1:H1"/>
    <mergeCell ref="A1:D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9"/>
  <sheetViews>
    <sheetView zoomScaleNormal="100" workbookViewId="0">
      <selection activeCell="J17" sqref="J17"/>
    </sheetView>
  </sheetViews>
  <sheetFormatPr defaultColWidth="9.1796875" defaultRowHeight="12.5" x14ac:dyDescent="0.25"/>
  <cols>
    <col min="1" max="1" width="24.1796875" style="4" bestFit="1" customWidth="1"/>
    <col min="2" max="2" width="14.1796875" style="4" customWidth="1"/>
    <col min="3" max="3" width="13" style="4" customWidth="1"/>
    <col min="4" max="4" width="14.54296875" style="4" customWidth="1"/>
    <col min="5" max="6" width="11.453125" style="4" bestFit="1" customWidth="1"/>
    <col min="7" max="16384" width="9.1796875" style="4"/>
  </cols>
  <sheetData>
    <row r="1" spans="1:9" ht="13" x14ac:dyDescent="0.3">
      <c r="A1" s="359" t="s">
        <v>855</v>
      </c>
      <c r="B1" s="359"/>
      <c r="C1" s="359"/>
      <c r="D1" s="359"/>
      <c r="F1" s="352" t="s">
        <v>313</v>
      </c>
      <c r="G1" s="352"/>
    </row>
    <row r="2" spans="1:9" ht="13" x14ac:dyDescent="0.3">
      <c r="A2" s="27" t="s">
        <v>321</v>
      </c>
      <c r="B2" s="147">
        <v>44958</v>
      </c>
      <c r="C2" s="147">
        <v>45292</v>
      </c>
      <c r="D2" s="147">
        <v>45323</v>
      </c>
    </row>
    <row r="3" spans="1:9" x14ac:dyDescent="0.25">
      <c r="A3" s="20" t="s">
        <v>513</v>
      </c>
      <c r="B3" s="284">
        <v>146862.905535</v>
      </c>
      <c r="C3" s="284">
        <v>218080.21696399999</v>
      </c>
      <c r="D3" s="284">
        <v>238143.63873500002</v>
      </c>
      <c r="E3" s="19"/>
      <c r="F3" s="87"/>
      <c r="G3" s="87"/>
      <c r="H3" s="44"/>
      <c r="I3" s="44"/>
    </row>
    <row r="4" spans="1:9" x14ac:dyDescent="0.25">
      <c r="A4" s="21" t="s">
        <v>545</v>
      </c>
      <c r="B4" s="285">
        <v>152405.790274</v>
      </c>
      <c r="C4" s="285">
        <v>257665.07043000002</v>
      </c>
      <c r="D4" s="285">
        <v>125165.06606999999</v>
      </c>
      <c r="E4" s="19"/>
      <c r="F4" s="87"/>
      <c r="G4" s="87"/>
      <c r="H4" s="44"/>
      <c r="I4" s="44"/>
    </row>
    <row r="5" spans="1:9" x14ac:dyDescent="0.25">
      <c r="A5" s="21" t="s">
        <v>544</v>
      </c>
      <c r="B5" s="285">
        <v>122.84303999999999</v>
      </c>
      <c r="C5" s="285">
        <v>253.79042000000001</v>
      </c>
      <c r="D5" s="285">
        <v>178.83376000000001</v>
      </c>
      <c r="E5" s="19"/>
      <c r="F5" s="87"/>
      <c r="G5" s="87"/>
      <c r="H5" s="44"/>
      <c r="I5" s="44"/>
    </row>
    <row r="6" spans="1:9" x14ac:dyDescent="0.25">
      <c r="A6" s="21" t="s">
        <v>569</v>
      </c>
      <c r="B6" s="285">
        <v>14.283440000000001</v>
      </c>
      <c r="C6" s="285">
        <v>79.37742999999999</v>
      </c>
      <c r="D6" s="285">
        <v>108.05228</v>
      </c>
      <c r="E6" s="19"/>
      <c r="F6" s="87"/>
      <c r="G6" s="87"/>
      <c r="H6" s="44"/>
      <c r="I6" s="44"/>
    </row>
    <row r="7" spans="1:9" x14ac:dyDescent="0.25">
      <c r="A7" s="21" t="s">
        <v>568</v>
      </c>
      <c r="B7" s="285">
        <v>2.0590000000000002</v>
      </c>
      <c r="C7" s="285">
        <v>21.488</v>
      </c>
      <c r="D7" s="285">
        <v>9.02895</v>
      </c>
      <c r="E7" s="19"/>
      <c r="F7" s="87"/>
      <c r="G7" s="87"/>
      <c r="H7" s="44"/>
      <c r="I7" s="44"/>
    </row>
    <row r="8" spans="1:9" x14ac:dyDescent="0.25">
      <c r="A8" s="21" t="s">
        <v>591</v>
      </c>
      <c r="B8" s="285">
        <v>0</v>
      </c>
      <c r="C8" s="285">
        <v>0.56100000000000005</v>
      </c>
      <c r="D8" s="285">
        <v>7.0000000000000001E-3</v>
      </c>
      <c r="E8" s="19"/>
      <c r="F8" s="87"/>
      <c r="G8" s="87"/>
      <c r="H8" s="44"/>
      <c r="I8" s="44"/>
    </row>
    <row r="9" spans="1:9" x14ac:dyDescent="0.25">
      <c r="A9" s="23" t="s">
        <v>590</v>
      </c>
      <c r="B9" s="286">
        <v>0</v>
      </c>
      <c r="C9" s="286">
        <v>31.201799999999999</v>
      </c>
      <c r="D9" s="286">
        <v>0</v>
      </c>
      <c r="E9" s="44"/>
      <c r="F9" s="87"/>
      <c r="G9" s="87"/>
      <c r="H9" s="44"/>
      <c r="I9" s="44"/>
    </row>
    <row r="10" spans="1:9" ht="13" x14ac:dyDescent="0.3">
      <c r="A10" s="55" t="s">
        <v>262</v>
      </c>
      <c r="B10" s="56">
        <f>SUM(B3:B9)</f>
        <v>299407.88128900004</v>
      </c>
      <c r="C10" s="56">
        <f>SUM(C3:C9)</f>
        <v>476131.70604399993</v>
      </c>
      <c r="D10" s="57">
        <f>SUM(D3:D9)</f>
        <v>363604.62679499999</v>
      </c>
      <c r="E10" s="44"/>
      <c r="F10" s="87"/>
      <c r="G10" s="87"/>
      <c r="H10" s="44"/>
      <c r="I10" s="44"/>
    </row>
    <row r="11" spans="1:9" x14ac:dyDescent="0.25">
      <c r="B11" s="44"/>
      <c r="C11" s="44"/>
      <c r="D11" s="44"/>
    </row>
    <row r="12" spans="1:9" x14ac:dyDescent="0.25">
      <c r="D12" s="87"/>
    </row>
    <row r="13" spans="1:9" x14ac:dyDescent="0.25">
      <c r="D13" s="87"/>
      <c r="E13" s="87"/>
      <c r="F13" s="87"/>
    </row>
    <row r="14" spans="1:9" x14ac:dyDescent="0.25">
      <c r="D14" s="87"/>
    </row>
    <row r="15" spans="1:9" x14ac:dyDescent="0.25">
      <c r="D15" s="88"/>
    </row>
    <row r="16" spans="1:9" x14ac:dyDescent="0.25">
      <c r="D16" s="19"/>
    </row>
    <row r="17" spans="4:4" x14ac:dyDescent="0.25">
      <c r="D17" s="19"/>
    </row>
    <row r="18" spans="4:4" x14ac:dyDescent="0.25">
      <c r="D18" s="88"/>
    </row>
    <row r="19" spans="4:4" x14ac:dyDescent="0.25">
      <c r="D19" s="44"/>
    </row>
  </sheetData>
  <sortState xmlns:xlrd2="http://schemas.microsoft.com/office/spreadsheetml/2017/richdata2" ref="A3:D9">
    <sortCondition descending="1" ref="D3:D9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R32"/>
  <sheetViews>
    <sheetView zoomScaleNormal="100" workbookViewId="0">
      <selection activeCell="A21" sqref="A21"/>
    </sheetView>
  </sheetViews>
  <sheetFormatPr defaultColWidth="8.81640625" defaultRowHeight="12.5" x14ac:dyDescent="0.25"/>
  <cols>
    <col min="1" max="1" width="30.81640625" style="4" customWidth="1"/>
    <col min="2" max="2" width="13.90625" style="4" customWidth="1"/>
    <col min="3" max="3" width="8.36328125" style="4" customWidth="1"/>
    <col min="4" max="4" width="27.6328125" style="4" customWidth="1"/>
    <col min="5" max="5" width="15.36328125" style="4" customWidth="1"/>
    <col min="6" max="6" width="8.81640625" style="4"/>
    <col min="7" max="7" width="12" style="4" bestFit="1" customWidth="1"/>
    <col min="8" max="8" width="10.7265625" style="4" bestFit="1" customWidth="1"/>
    <col min="9" max="9" width="13.6328125" style="4" customWidth="1"/>
    <col min="10" max="10" width="13.54296875" style="4" customWidth="1"/>
    <col min="11" max="11" width="9.1796875" style="4" bestFit="1" customWidth="1"/>
    <col min="12" max="12" width="55.453125" style="4" customWidth="1"/>
    <col min="13" max="13" width="12.90625" style="4" bestFit="1" customWidth="1"/>
    <col min="14" max="18" width="9.1796875" style="4" bestFit="1" customWidth="1"/>
    <col min="19" max="16384" width="8.81640625" style="4"/>
  </cols>
  <sheetData>
    <row r="1" spans="1:15" ht="13" x14ac:dyDescent="0.3">
      <c r="A1" s="12" t="s">
        <v>856</v>
      </c>
      <c r="G1" s="125" t="s">
        <v>862</v>
      </c>
      <c r="L1" s="125" t="s">
        <v>861</v>
      </c>
      <c r="O1" s="34" t="s">
        <v>313</v>
      </c>
    </row>
    <row r="2" spans="1:15" ht="13" x14ac:dyDescent="0.3">
      <c r="A2" s="168" t="s">
        <v>512</v>
      </c>
      <c r="B2" s="168" t="s">
        <v>335</v>
      </c>
      <c r="C2" s="19"/>
      <c r="D2" s="27" t="s">
        <v>512</v>
      </c>
      <c r="E2" s="27" t="s">
        <v>266</v>
      </c>
      <c r="F2" s="35"/>
      <c r="G2" s="80" t="s">
        <v>263</v>
      </c>
      <c r="H2" s="189" t="s">
        <v>268</v>
      </c>
      <c r="I2" s="27" t="s">
        <v>335</v>
      </c>
      <c r="J2" s="27" t="s">
        <v>266</v>
      </c>
      <c r="L2" s="203" t="s">
        <v>463</v>
      </c>
      <c r="M2" s="204" t="s">
        <v>507</v>
      </c>
    </row>
    <row r="3" spans="1:15" ht="14.5" customHeight="1" x14ac:dyDescent="0.25">
      <c r="A3" s="21" t="s">
        <v>494</v>
      </c>
      <c r="B3" s="70">
        <v>2582.6320231899999</v>
      </c>
      <c r="D3" s="21" t="s">
        <v>494</v>
      </c>
      <c r="E3" s="70">
        <v>2719.6695311500002</v>
      </c>
      <c r="F3" s="126"/>
      <c r="G3" s="389">
        <v>2023</v>
      </c>
      <c r="H3" s="25" t="s">
        <v>270</v>
      </c>
      <c r="I3" s="284">
        <v>0</v>
      </c>
      <c r="J3" s="304">
        <v>0.438303</v>
      </c>
      <c r="L3" s="298" t="s">
        <v>858</v>
      </c>
      <c r="M3" s="299">
        <v>0.91769390000000006</v>
      </c>
    </row>
    <row r="4" spans="1:15" ht="14.5" customHeight="1" x14ac:dyDescent="0.25">
      <c r="A4" s="21" t="s">
        <v>341</v>
      </c>
      <c r="B4" s="70">
        <v>1114.8101559000002</v>
      </c>
      <c r="D4" s="21" t="s">
        <v>342</v>
      </c>
      <c r="E4" s="70">
        <v>2158.6770036849998</v>
      </c>
      <c r="F4" s="126"/>
      <c r="G4" s="390"/>
      <c r="H4" s="25" t="s">
        <v>271</v>
      </c>
      <c r="I4" s="285">
        <v>0</v>
      </c>
      <c r="J4" s="304">
        <v>1.5680421599999999</v>
      </c>
      <c r="L4" s="300" t="s">
        <v>859</v>
      </c>
      <c r="M4" s="301">
        <v>0.50589994999999999</v>
      </c>
    </row>
    <row r="5" spans="1:15" x14ac:dyDescent="0.25">
      <c r="A5" s="21" t="s">
        <v>864</v>
      </c>
      <c r="B5" s="70">
        <v>757.25055565999992</v>
      </c>
      <c r="D5" s="21" t="s">
        <v>495</v>
      </c>
      <c r="E5" s="70">
        <v>2136.4411604500001</v>
      </c>
      <c r="F5" s="126"/>
      <c r="G5" s="390"/>
      <c r="H5" s="25" t="s">
        <v>272</v>
      </c>
      <c r="I5" s="285">
        <v>0</v>
      </c>
      <c r="J5" s="304">
        <v>0.31499052</v>
      </c>
      <c r="L5" s="302" t="s">
        <v>860</v>
      </c>
      <c r="M5" s="303">
        <v>0.41015984999999999</v>
      </c>
    </row>
    <row r="6" spans="1:15" ht="12.5" customHeight="1" x14ac:dyDescent="0.25">
      <c r="A6" s="21" t="s">
        <v>342</v>
      </c>
      <c r="B6" s="70">
        <v>567.13933248000001</v>
      </c>
      <c r="D6" s="21" t="s">
        <v>496</v>
      </c>
      <c r="E6" s="70">
        <v>976.24953772000003</v>
      </c>
      <c r="F6" s="126"/>
      <c r="G6" s="390"/>
      <c r="H6" s="25" t="s">
        <v>273</v>
      </c>
      <c r="I6" s="285">
        <v>0</v>
      </c>
      <c r="J6" s="304">
        <v>0.63845397999999998</v>
      </c>
    </row>
    <row r="7" spans="1:15" ht="11.5" customHeight="1" x14ac:dyDescent="0.25">
      <c r="A7" s="21" t="s">
        <v>343</v>
      </c>
      <c r="B7" s="70">
        <v>381.31692924000004</v>
      </c>
      <c r="D7" s="21" t="s">
        <v>864</v>
      </c>
      <c r="E7" s="71">
        <v>580.40849679000007</v>
      </c>
      <c r="F7" s="9"/>
      <c r="G7" s="390"/>
      <c r="H7" s="25" t="s">
        <v>274</v>
      </c>
      <c r="I7" s="285">
        <v>2.18E-2</v>
      </c>
      <c r="J7" s="304">
        <v>3.8717702599999999</v>
      </c>
    </row>
    <row r="8" spans="1:15" x14ac:dyDescent="0.25">
      <c r="A8" s="21" t="s">
        <v>495</v>
      </c>
      <c r="B8" s="70">
        <v>295.52209835000002</v>
      </c>
      <c r="D8" s="21" t="s">
        <v>343</v>
      </c>
      <c r="E8" s="70">
        <v>470.29109582000001</v>
      </c>
      <c r="F8" s="126"/>
      <c r="G8" s="390"/>
      <c r="H8" s="25" t="s">
        <v>275</v>
      </c>
      <c r="I8" s="285">
        <v>0</v>
      </c>
      <c r="J8" s="304">
        <v>1.2025253</v>
      </c>
    </row>
    <row r="9" spans="1:15" ht="14.5" customHeight="1" x14ac:dyDescent="0.25">
      <c r="A9" s="21" t="s">
        <v>496</v>
      </c>
      <c r="B9" s="70">
        <v>156.63614021000001</v>
      </c>
      <c r="D9" s="21" t="s">
        <v>559</v>
      </c>
      <c r="E9" s="71">
        <v>426.64491933000005</v>
      </c>
      <c r="F9" s="126"/>
      <c r="G9" s="390"/>
      <c r="H9" s="25" t="s">
        <v>276</v>
      </c>
      <c r="I9" s="285">
        <v>0</v>
      </c>
      <c r="J9" s="304">
        <v>1.4649321000000002</v>
      </c>
    </row>
    <row r="10" spans="1:15" x14ac:dyDescent="0.25">
      <c r="A10" s="21" t="s">
        <v>500</v>
      </c>
      <c r="B10" s="70">
        <v>127.67055112</v>
      </c>
      <c r="D10" s="21" t="s">
        <v>500</v>
      </c>
      <c r="E10" s="70">
        <v>288.22985110000002</v>
      </c>
      <c r="F10" s="126"/>
      <c r="G10" s="390"/>
      <c r="H10" s="25" t="s">
        <v>277</v>
      </c>
      <c r="I10" s="285">
        <v>0</v>
      </c>
      <c r="J10" s="304">
        <v>5.1632689200000002</v>
      </c>
    </row>
    <row r="11" spans="1:15" ht="15.5" customHeight="1" x14ac:dyDescent="0.25">
      <c r="A11" s="21" t="s">
        <v>498</v>
      </c>
      <c r="B11" s="70">
        <v>73.211200939999998</v>
      </c>
      <c r="D11" s="21" t="s">
        <v>341</v>
      </c>
      <c r="E11" s="70">
        <v>148.97981729</v>
      </c>
      <c r="F11" s="126"/>
      <c r="G11" s="390"/>
      <c r="H11" s="25" t="s">
        <v>278</v>
      </c>
      <c r="I11" s="285">
        <v>0</v>
      </c>
      <c r="J11" s="304">
        <v>0.58744249999999998</v>
      </c>
    </row>
    <row r="12" spans="1:15" ht="15.65" customHeight="1" x14ac:dyDescent="0.25">
      <c r="A12" s="21" t="s">
        <v>499</v>
      </c>
      <c r="B12" s="70">
        <v>55.090519880000002</v>
      </c>
      <c r="D12" s="21" t="s">
        <v>498</v>
      </c>
      <c r="E12" s="70">
        <v>54.233669090000006</v>
      </c>
      <c r="F12" s="126"/>
      <c r="G12" s="390"/>
      <c r="H12" s="25" t="s">
        <v>279</v>
      </c>
      <c r="I12" s="285">
        <v>0</v>
      </c>
      <c r="J12" s="304">
        <v>2.8114697299999998</v>
      </c>
    </row>
    <row r="13" spans="1:15" x14ac:dyDescent="0.25">
      <c r="A13" s="21" t="s">
        <v>504</v>
      </c>
      <c r="B13" s="70">
        <v>5.6207998200000002</v>
      </c>
      <c r="D13" s="21" t="s">
        <v>499</v>
      </c>
      <c r="E13" s="70">
        <v>34.66972715</v>
      </c>
      <c r="F13" s="126"/>
      <c r="G13" s="390"/>
      <c r="H13" s="25" t="s">
        <v>280</v>
      </c>
      <c r="I13" s="285">
        <v>0</v>
      </c>
      <c r="J13" s="304">
        <v>4.8773697199999999</v>
      </c>
    </row>
    <row r="14" spans="1:15" x14ac:dyDescent="0.25">
      <c r="A14" s="21" t="s">
        <v>497</v>
      </c>
      <c r="B14" s="70">
        <v>1.6333329999999999</v>
      </c>
      <c r="D14" s="21" t="s">
        <v>497</v>
      </c>
      <c r="E14" s="70">
        <v>33.85487552</v>
      </c>
      <c r="F14" s="126"/>
      <c r="G14" s="350">
        <v>2024</v>
      </c>
      <c r="H14" s="25" t="s">
        <v>269</v>
      </c>
      <c r="I14" s="285">
        <v>0</v>
      </c>
      <c r="J14" s="304">
        <v>2.7362174100000001</v>
      </c>
    </row>
    <row r="15" spans="1:15" ht="14.5" customHeight="1" x14ac:dyDescent="0.25">
      <c r="A15" s="21" t="s">
        <v>878</v>
      </c>
      <c r="B15" s="70">
        <v>0.47078418</v>
      </c>
      <c r="D15" s="21" t="s">
        <v>503</v>
      </c>
      <c r="E15" s="70">
        <v>3.3414735699999998</v>
      </c>
      <c r="F15" s="126"/>
      <c r="G15" s="366"/>
      <c r="H15" s="25" t="s">
        <v>270</v>
      </c>
      <c r="I15" s="286">
        <v>0</v>
      </c>
      <c r="J15" s="304">
        <v>3.3414735699999998</v>
      </c>
    </row>
    <row r="16" spans="1:15" x14ac:dyDescent="0.25">
      <c r="A16" s="21" t="s">
        <v>865</v>
      </c>
      <c r="B16" s="70">
        <v>0.28260000000000002</v>
      </c>
      <c r="D16" s="21" t="s">
        <v>501</v>
      </c>
      <c r="E16" s="70">
        <v>0.71827026999999999</v>
      </c>
      <c r="F16" s="126"/>
    </row>
    <row r="17" spans="1:18" x14ac:dyDescent="0.25">
      <c r="A17" s="23" t="s">
        <v>592</v>
      </c>
      <c r="B17" s="250">
        <v>4.4520000000000002E-3</v>
      </c>
      <c r="D17" s="21" t="s">
        <v>502</v>
      </c>
      <c r="E17" s="70">
        <v>0.51061464000000001</v>
      </c>
      <c r="F17" s="126"/>
      <c r="I17" s="37"/>
    </row>
    <row r="18" spans="1:18" ht="13" x14ac:dyDescent="0.3">
      <c r="A18" s="33" t="s">
        <v>262</v>
      </c>
      <c r="B18" s="68">
        <f>SUBTOTAL(109,B3:B17)</f>
        <v>6119.2914759699997</v>
      </c>
      <c r="D18" s="21" t="s">
        <v>878</v>
      </c>
      <c r="E18" s="70">
        <v>0.30179754999999997</v>
      </c>
      <c r="F18" s="126"/>
      <c r="I18" s="37"/>
    </row>
    <row r="19" spans="1:18" ht="12.5" customHeight="1" x14ac:dyDescent="0.25">
      <c r="D19" s="4" t="s">
        <v>863</v>
      </c>
      <c r="E19" s="305">
        <v>0.126805</v>
      </c>
      <c r="F19" s="126"/>
      <c r="G19" s="51"/>
      <c r="H19" s="51"/>
    </row>
    <row r="20" spans="1:18" ht="12.5" customHeight="1" x14ac:dyDescent="0.25">
      <c r="D20" s="21" t="s">
        <v>549</v>
      </c>
      <c r="E20" s="70">
        <v>7.6651999999999998E-2</v>
      </c>
      <c r="F20" s="126"/>
      <c r="G20" s="51"/>
      <c r="H20" s="158"/>
      <c r="I20" s="159"/>
      <c r="J20" s="159"/>
      <c r="K20" s="159"/>
      <c r="L20" s="159"/>
      <c r="M20" s="159"/>
      <c r="N20" s="159"/>
      <c r="O20" s="159"/>
      <c r="P20" s="159"/>
      <c r="Q20" s="159"/>
      <c r="R20" s="159"/>
    </row>
    <row r="21" spans="1:18" x14ac:dyDescent="0.25">
      <c r="D21" s="23" t="s">
        <v>465</v>
      </c>
      <c r="E21" s="250">
        <v>4.0083000000000001E-2</v>
      </c>
      <c r="F21" s="126"/>
      <c r="G21" s="9"/>
      <c r="H21" s="158"/>
      <c r="I21" s="159"/>
      <c r="J21" s="159"/>
      <c r="K21" s="159"/>
      <c r="L21" s="159"/>
      <c r="M21" s="159"/>
      <c r="N21" s="159"/>
      <c r="O21" s="159"/>
      <c r="P21" s="159"/>
      <c r="Q21" s="159"/>
      <c r="R21" s="159"/>
    </row>
    <row r="22" spans="1:18" ht="13" x14ac:dyDescent="0.3">
      <c r="D22" s="55" t="s">
        <v>262</v>
      </c>
      <c r="E22" s="262">
        <f>SUM(E3:E21)</f>
        <v>10033.465381124999</v>
      </c>
      <c r="F22" s="126"/>
    </row>
    <row r="23" spans="1:18" x14ac:dyDescent="0.25">
      <c r="D23" s="127"/>
      <c r="E23" s="127"/>
    </row>
    <row r="24" spans="1:18" x14ac:dyDescent="0.25">
      <c r="D24" s="127"/>
      <c r="E24" s="127"/>
    </row>
    <row r="25" spans="1:18" x14ac:dyDescent="0.25">
      <c r="D25" s="127"/>
    </row>
    <row r="26" spans="1:18" x14ac:dyDescent="0.25">
      <c r="D26" s="127"/>
    </row>
    <row r="27" spans="1:18" x14ac:dyDescent="0.25">
      <c r="D27" s="127"/>
      <c r="E27" s="127"/>
    </row>
    <row r="28" spans="1:18" x14ac:dyDescent="0.25">
      <c r="D28" s="202"/>
      <c r="E28" s="202"/>
    </row>
    <row r="29" spans="1:18" s="60" customFormat="1" x14ac:dyDescent="0.25">
      <c r="D29" s="202"/>
      <c r="E29" s="202"/>
    </row>
    <row r="30" spans="1:18" s="60" customFormat="1" x14ac:dyDescent="0.25">
      <c r="D30" s="202"/>
      <c r="E30" s="202"/>
    </row>
    <row r="31" spans="1:18" s="60" customFormat="1" x14ac:dyDescent="0.25">
      <c r="D31" s="202"/>
      <c r="E31" s="202"/>
    </row>
    <row r="32" spans="1:18" s="60" customFormat="1" x14ac:dyDescent="0.25">
      <c r="D32" s="4"/>
      <c r="E32" s="4"/>
    </row>
  </sheetData>
  <mergeCells count="2">
    <mergeCell ref="G3:G13"/>
    <mergeCell ref="G14:G15"/>
  </mergeCells>
  <phoneticPr fontId="4" type="noConversion"/>
  <hyperlinks>
    <hyperlink ref="O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31"/>
  <sheetViews>
    <sheetView zoomScaleNormal="100" workbookViewId="0">
      <selection activeCell="L5" sqref="L5"/>
    </sheetView>
  </sheetViews>
  <sheetFormatPr defaultColWidth="8.81640625" defaultRowHeight="12.5" x14ac:dyDescent="0.25"/>
  <cols>
    <col min="1" max="1" width="30.81640625" style="4" customWidth="1"/>
    <col min="2" max="2" width="13.7265625" style="4" bestFit="1" customWidth="1"/>
    <col min="3" max="3" width="13.453125" style="4" customWidth="1"/>
    <col min="4" max="4" width="12.1796875" style="4" bestFit="1" customWidth="1"/>
    <col min="5" max="5" width="8.90625" style="4" bestFit="1" customWidth="1"/>
    <col min="6" max="6" width="6" style="4" bestFit="1" customWidth="1"/>
    <col min="7" max="7" width="7.36328125" style="4" bestFit="1" customWidth="1"/>
    <col min="8" max="8" width="13.36328125" style="4" customWidth="1"/>
    <col min="9" max="9" width="14.90625" style="4" customWidth="1"/>
    <col min="10" max="10" width="11.08984375" style="4" bestFit="1" customWidth="1"/>
    <col min="11" max="11" width="11" style="4" customWidth="1"/>
    <col min="12" max="12" width="8.81640625" style="4" bestFit="1" customWidth="1"/>
    <col min="13" max="16384" width="8.81640625" style="4"/>
  </cols>
  <sheetData>
    <row r="1" spans="1:14" ht="13" x14ac:dyDescent="0.3">
      <c r="A1" s="391" t="s">
        <v>857</v>
      </c>
      <c r="B1" s="391"/>
      <c r="C1" s="391"/>
      <c r="D1" s="391"/>
      <c r="E1" s="391"/>
      <c r="F1" s="391"/>
      <c r="G1" s="391"/>
      <c r="H1" s="391"/>
      <c r="I1" s="391"/>
      <c r="J1" s="391"/>
      <c r="K1" s="163"/>
      <c r="N1" s="34" t="s">
        <v>313</v>
      </c>
    </row>
    <row r="2" spans="1:14" ht="13" x14ac:dyDescent="0.3">
      <c r="A2" s="27" t="s">
        <v>462</v>
      </c>
      <c r="B2" s="27" t="s">
        <v>327</v>
      </c>
      <c r="C2" s="27" t="s">
        <v>328</v>
      </c>
      <c r="D2" s="27" t="s">
        <v>329</v>
      </c>
      <c r="E2" s="27" t="s">
        <v>330</v>
      </c>
      <c r="F2" s="27" t="s">
        <v>331</v>
      </c>
      <c r="G2" s="27" t="s">
        <v>332</v>
      </c>
      <c r="H2" s="27" t="s">
        <v>333</v>
      </c>
      <c r="I2" s="27" t="s">
        <v>334</v>
      </c>
      <c r="J2" s="27" t="s">
        <v>505</v>
      </c>
      <c r="K2" s="27" t="s">
        <v>593</v>
      </c>
      <c r="L2" s="27" t="s">
        <v>262</v>
      </c>
    </row>
    <row r="3" spans="1:14" x14ac:dyDescent="0.25">
      <c r="A3" s="255" t="s">
        <v>464</v>
      </c>
      <c r="B3" s="255">
        <v>9.8368999999999998E-2</v>
      </c>
      <c r="C3" s="255">
        <v>2.5975000000000002E-2</v>
      </c>
      <c r="D3" s="255">
        <v>1.0201E-2</v>
      </c>
      <c r="E3" s="255">
        <v>7.7735E-3</v>
      </c>
      <c r="F3" s="255">
        <v>0</v>
      </c>
      <c r="G3" s="255">
        <v>0</v>
      </c>
      <c r="H3" s="255">
        <v>0.37691009000000003</v>
      </c>
      <c r="I3" s="255">
        <v>1.0000000000000001E-5</v>
      </c>
      <c r="J3" s="255">
        <v>1.2E-4</v>
      </c>
      <c r="K3" s="255">
        <v>0</v>
      </c>
      <c r="L3" s="122">
        <f>SUM(B3:J3)</f>
        <v>0.51935858999999995</v>
      </c>
      <c r="M3" s="128"/>
    </row>
    <row r="4" spans="1:14" x14ac:dyDescent="0.25">
      <c r="A4" s="256" t="s">
        <v>463</v>
      </c>
      <c r="B4" s="256">
        <v>0</v>
      </c>
      <c r="C4" s="256">
        <v>0</v>
      </c>
      <c r="D4" s="256">
        <v>8.0000000000000004E-4</v>
      </c>
      <c r="E4" s="256">
        <v>0</v>
      </c>
      <c r="F4" s="256">
        <v>4.6148000000000002E-2</v>
      </c>
      <c r="G4" s="256">
        <v>3.0971700000000002E-3</v>
      </c>
      <c r="H4" s="256">
        <v>0.22054120999999999</v>
      </c>
      <c r="I4" s="256">
        <v>0.6701109300000001</v>
      </c>
      <c r="J4" s="256">
        <v>5.9395225300000005</v>
      </c>
      <c r="K4" s="256">
        <v>0</v>
      </c>
      <c r="L4" s="160">
        <f>SUM(B4:J4)</f>
        <v>6.8802198400000005</v>
      </c>
      <c r="M4" s="128"/>
    </row>
    <row r="7" spans="1:14" ht="13" x14ac:dyDescent="0.3">
      <c r="A7" s="156" t="s">
        <v>492</v>
      </c>
      <c r="B7" s="156" t="s">
        <v>522</v>
      </c>
      <c r="C7" s="156" t="s">
        <v>508</v>
      </c>
    </row>
    <row r="8" spans="1:14" ht="14" x14ac:dyDescent="0.3">
      <c r="A8" s="157" t="s">
        <v>506</v>
      </c>
      <c r="B8" s="283">
        <v>3395.8603101100002</v>
      </c>
      <c r="C8" s="283">
        <v>4961.3866750649995</v>
      </c>
    </row>
    <row r="9" spans="1:14" ht="13" x14ac:dyDescent="0.25">
      <c r="A9" s="161" t="s">
        <v>490</v>
      </c>
      <c r="B9" s="257">
        <v>0</v>
      </c>
      <c r="C9" s="257">
        <v>0</v>
      </c>
    </row>
    <row r="11" spans="1:14" s="12" customFormat="1" ht="13" x14ac:dyDescent="0.3"/>
    <row r="13" spans="1:14" x14ac:dyDescent="0.25">
      <c r="C13" s="9"/>
      <c r="D13" s="9"/>
    </row>
    <row r="17" spans="2:4" x14ac:dyDescent="0.25">
      <c r="C17" s="19"/>
      <c r="D17" s="19"/>
    </row>
    <row r="30" spans="2:4" s="12" customFormat="1" ht="13" x14ac:dyDescent="0.3"/>
    <row r="31" spans="2:4" x14ac:dyDescent="0.25">
      <c r="B31" s="129"/>
      <c r="C31" s="129"/>
      <c r="D31" s="129"/>
    </row>
    <row r="32" spans="2:4" x14ac:dyDescent="0.25">
      <c r="B32" s="129"/>
      <c r="C32" s="129"/>
      <c r="D32" s="54"/>
    </row>
    <row r="33" spans="2:4" x14ac:dyDescent="0.25">
      <c r="B33" s="129"/>
      <c r="C33" s="129"/>
      <c r="D33" s="54"/>
    </row>
    <row r="34" spans="2:4" x14ac:dyDescent="0.25">
      <c r="B34" s="129"/>
      <c r="C34" s="129"/>
      <c r="D34" s="54"/>
    </row>
    <row r="35" spans="2:4" x14ac:dyDescent="0.25">
      <c r="B35" s="129"/>
      <c r="C35" s="129"/>
      <c r="D35" s="54"/>
    </row>
    <row r="36" spans="2:4" x14ac:dyDescent="0.25">
      <c r="B36" s="129"/>
      <c r="C36" s="129"/>
      <c r="D36" s="54"/>
    </row>
    <row r="37" spans="2:4" x14ac:dyDescent="0.25">
      <c r="B37" s="129"/>
      <c r="C37" s="129"/>
      <c r="D37" s="54"/>
    </row>
    <row r="38" spans="2:4" x14ac:dyDescent="0.25">
      <c r="B38" s="129"/>
      <c r="C38" s="129"/>
      <c r="D38" s="54"/>
    </row>
    <row r="39" spans="2:4" x14ac:dyDescent="0.25">
      <c r="B39" s="129"/>
      <c r="C39" s="129"/>
      <c r="D39" s="54"/>
    </row>
    <row r="40" spans="2:4" x14ac:dyDescent="0.25">
      <c r="B40" s="129"/>
      <c r="C40" s="129"/>
      <c r="D40" s="54"/>
    </row>
    <row r="41" spans="2:4" x14ac:dyDescent="0.25">
      <c r="B41" s="129"/>
      <c r="C41" s="129"/>
      <c r="D41" s="54"/>
    </row>
    <row r="42" spans="2:4" x14ac:dyDescent="0.25">
      <c r="B42" s="129"/>
      <c r="C42" s="129"/>
      <c r="D42" s="54"/>
    </row>
    <row r="43" spans="2:4" x14ac:dyDescent="0.25">
      <c r="B43" s="129"/>
      <c r="C43" s="129"/>
      <c r="D43" s="54"/>
    </row>
    <row r="44" spans="2:4" x14ac:dyDescent="0.25">
      <c r="B44" s="129"/>
      <c r="C44" s="129"/>
      <c r="D44" s="54"/>
    </row>
    <row r="45" spans="2:4" x14ac:dyDescent="0.25">
      <c r="B45" s="129"/>
      <c r="C45" s="129"/>
      <c r="D45" s="54"/>
    </row>
    <row r="46" spans="2:4" x14ac:dyDescent="0.25">
      <c r="B46" s="129"/>
      <c r="C46" s="129"/>
      <c r="D46" s="54"/>
    </row>
    <row r="47" spans="2:4" x14ac:dyDescent="0.25">
      <c r="B47" s="129"/>
      <c r="C47" s="129"/>
      <c r="D47" s="54"/>
    </row>
    <row r="48" spans="2:4" x14ac:dyDescent="0.25">
      <c r="B48" s="129"/>
      <c r="C48" s="129"/>
      <c r="D48" s="54"/>
    </row>
    <row r="49" spans="2:4" x14ac:dyDescent="0.25">
      <c r="B49" s="129"/>
      <c r="C49" s="129"/>
      <c r="D49" s="54"/>
    </row>
    <row r="50" spans="2:4" x14ac:dyDescent="0.25">
      <c r="B50" s="129"/>
      <c r="C50" s="129"/>
      <c r="D50" s="54"/>
    </row>
    <row r="51" spans="2:4" x14ac:dyDescent="0.25">
      <c r="B51" s="129"/>
      <c r="C51" s="129"/>
      <c r="D51" s="54"/>
    </row>
    <row r="52" spans="2:4" x14ac:dyDescent="0.25">
      <c r="B52" s="129"/>
      <c r="C52" s="129"/>
      <c r="D52" s="54"/>
    </row>
    <row r="53" spans="2:4" x14ac:dyDescent="0.25">
      <c r="B53" s="129"/>
      <c r="C53" s="129"/>
      <c r="D53" s="54"/>
    </row>
    <row r="54" spans="2:4" x14ac:dyDescent="0.25">
      <c r="B54" s="129"/>
      <c r="C54" s="129"/>
      <c r="D54" s="54"/>
    </row>
    <row r="55" spans="2:4" x14ac:dyDescent="0.25">
      <c r="B55" s="129"/>
      <c r="C55" s="129"/>
      <c r="D55" s="54"/>
    </row>
    <row r="56" spans="2:4" x14ac:dyDescent="0.25">
      <c r="B56" s="129"/>
      <c r="C56" s="129"/>
      <c r="D56" s="54"/>
    </row>
    <row r="57" spans="2:4" x14ac:dyDescent="0.25">
      <c r="B57" s="129"/>
      <c r="C57" s="129"/>
      <c r="D57" s="54"/>
    </row>
    <row r="58" spans="2:4" x14ac:dyDescent="0.25">
      <c r="B58" s="129"/>
      <c r="C58" s="129"/>
      <c r="D58" s="54"/>
    </row>
    <row r="59" spans="2:4" x14ac:dyDescent="0.25">
      <c r="B59" s="129"/>
      <c r="C59" s="129"/>
      <c r="D59" s="54"/>
    </row>
    <row r="60" spans="2:4" x14ac:dyDescent="0.25">
      <c r="B60" s="129"/>
      <c r="C60" s="129"/>
      <c r="D60" s="54"/>
    </row>
    <row r="61" spans="2:4" x14ac:dyDescent="0.25">
      <c r="B61" s="129"/>
      <c r="C61" s="129"/>
      <c r="D61" s="54"/>
    </row>
    <row r="62" spans="2:4" x14ac:dyDescent="0.25">
      <c r="B62" s="129"/>
      <c r="C62" s="129"/>
      <c r="D62" s="54"/>
    </row>
    <row r="63" spans="2:4" x14ac:dyDescent="0.25">
      <c r="B63" s="129"/>
      <c r="C63" s="129"/>
      <c r="D63" s="54"/>
    </row>
    <row r="64" spans="2:4" x14ac:dyDescent="0.25">
      <c r="B64" s="129"/>
      <c r="C64" s="129"/>
      <c r="D64" s="54"/>
    </row>
    <row r="65" spans="2:4" x14ac:dyDescent="0.25">
      <c r="B65" s="129"/>
      <c r="C65" s="129"/>
      <c r="D65" s="54"/>
    </row>
    <row r="66" spans="2:4" x14ac:dyDescent="0.25">
      <c r="B66" s="129"/>
      <c r="C66" s="129"/>
      <c r="D66" s="54"/>
    </row>
    <row r="67" spans="2:4" x14ac:dyDescent="0.25">
      <c r="B67" s="129"/>
      <c r="C67" s="129"/>
      <c r="D67" s="54"/>
    </row>
    <row r="68" spans="2:4" x14ac:dyDescent="0.25">
      <c r="B68" s="129"/>
      <c r="C68" s="129"/>
      <c r="D68" s="54"/>
    </row>
    <row r="69" spans="2:4" x14ac:dyDescent="0.25">
      <c r="B69" s="129"/>
      <c r="C69" s="129"/>
      <c r="D69" s="54"/>
    </row>
    <row r="70" spans="2:4" x14ac:dyDescent="0.25">
      <c r="B70" s="129"/>
      <c r="C70" s="129"/>
      <c r="D70" s="54"/>
    </row>
    <row r="71" spans="2:4" x14ac:dyDescent="0.25">
      <c r="B71" s="129"/>
      <c r="C71" s="129"/>
      <c r="D71" s="54"/>
    </row>
    <row r="72" spans="2:4" x14ac:dyDescent="0.25">
      <c r="B72" s="129"/>
      <c r="C72" s="129"/>
      <c r="D72" s="54"/>
    </row>
    <row r="73" spans="2:4" x14ac:dyDescent="0.25">
      <c r="B73" s="129"/>
      <c r="C73" s="129"/>
      <c r="D73" s="54"/>
    </row>
    <row r="74" spans="2:4" x14ac:dyDescent="0.25">
      <c r="B74" s="129"/>
      <c r="C74" s="129"/>
      <c r="D74" s="54"/>
    </row>
    <row r="75" spans="2:4" x14ac:dyDescent="0.25">
      <c r="B75" s="129"/>
      <c r="C75" s="129"/>
      <c r="D75" s="54"/>
    </row>
    <row r="76" spans="2:4" x14ac:dyDescent="0.25">
      <c r="B76" s="129"/>
      <c r="C76" s="129"/>
      <c r="D76" s="54"/>
    </row>
    <row r="77" spans="2:4" x14ac:dyDescent="0.25">
      <c r="B77" s="129"/>
      <c r="C77" s="129"/>
      <c r="D77" s="54"/>
    </row>
    <row r="78" spans="2:4" x14ac:dyDescent="0.25">
      <c r="B78" s="129"/>
      <c r="C78" s="129"/>
      <c r="D78" s="54"/>
    </row>
    <row r="79" spans="2:4" x14ac:dyDescent="0.25">
      <c r="B79" s="129"/>
      <c r="C79" s="129"/>
      <c r="D79" s="54"/>
    </row>
    <row r="80" spans="2:4" x14ac:dyDescent="0.25">
      <c r="B80" s="129"/>
      <c r="C80" s="129"/>
      <c r="D80" s="54"/>
    </row>
    <row r="81" spans="2:4" x14ac:dyDescent="0.25">
      <c r="B81" s="129"/>
      <c r="C81" s="129"/>
      <c r="D81" s="54"/>
    </row>
    <row r="82" spans="2:4" x14ac:dyDescent="0.25">
      <c r="B82" s="129"/>
      <c r="C82" s="129"/>
      <c r="D82" s="54"/>
    </row>
    <row r="83" spans="2:4" x14ac:dyDescent="0.25">
      <c r="B83" s="129"/>
      <c r="C83" s="129"/>
      <c r="D83" s="54"/>
    </row>
    <row r="84" spans="2:4" x14ac:dyDescent="0.25">
      <c r="B84" s="129"/>
      <c r="C84" s="129"/>
      <c r="D84" s="54"/>
    </row>
    <row r="85" spans="2:4" x14ac:dyDescent="0.25">
      <c r="B85" s="129"/>
      <c r="C85" s="129"/>
      <c r="D85" s="54"/>
    </row>
    <row r="86" spans="2:4" x14ac:dyDescent="0.25">
      <c r="B86" s="129"/>
      <c r="C86" s="129"/>
      <c r="D86" s="54"/>
    </row>
    <row r="87" spans="2:4" x14ac:dyDescent="0.25">
      <c r="B87" s="129"/>
      <c r="C87" s="129"/>
      <c r="D87" s="54"/>
    </row>
    <row r="88" spans="2:4" x14ac:dyDescent="0.25">
      <c r="B88" s="129"/>
      <c r="C88" s="129"/>
      <c r="D88" s="54"/>
    </row>
    <row r="89" spans="2:4" x14ac:dyDescent="0.25">
      <c r="B89" s="129"/>
      <c r="C89" s="129"/>
      <c r="D89" s="54"/>
    </row>
    <row r="90" spans="2:4" x14ac:dyDescent="0.25">
      <c r="B90" s="129"/>
      <c r="C90" s="129"/>
      <c r="D90" s="54"/>
    </row>
    <row r="91" spans="2:4" x14ac:dyDescent="0.25">
      <c r="B91" s="129"/>
      <c r="C91" s="129"/>
      <c r="D91" s="54"/>
    </row>
    <row r="92" spans="2:4" x14ac:dyDescent="0.25">
      <c r="B92" s="129"/>
      <c r="C92" s="129"/>
      <c r="D92" s="54"/>
    </row>
    <row r="93" spans="2:4" x14ac:dyDescent="0.25">
      <c r="B93" s="129"/>
      <c r="C93" s="129"/>
      <c r="D93" s="54"/>
    </row>
    <row r="94" spans="2:4" x14ac:dyDescent="0.25">
      <c r="B94" s="129"/>
      <c r="C94" s="129"/>
      <c r="D94" s="54"/>
    </row>
    <row r="95" spans="2:4" x14ac:dyDescent="0.25">
      <c r="B95" s="129"/>
      <c r="C95" s="129"/>
      <c r="D95" s="54"/>
    </row>
    <row r="96" spans="2:4" x14ac:dyDescent="0.25">
      <c r="B96" s="129"/>
      <c r="C96" s="129"/>
      <c r="D96" s="54"/>
    </row>
    <row r="97" spans="2:4" x14ac:dyDescent="0.25">
      <c r="B97" s="129"/>
      <c r="C97" s="129"/>
      <c r="D97" s="54"/>
    </row>
    <row r="98" spans="2:4" x14ac:dyDescent="0.25">
      <c r="B98" s="129"/>
      <c r="C98" s="129"/>
      <c r="D98" s="54"/>
    </row>
    <row r="99" spans="2:4" x14ac:dyDescent="0.25">
      <c r="B99" s="129"/>
      <c r="C99" s="129"/>
      <c r="D99" s="54"/>
    </row>
    <row r="100" spans="2:4" x14ac:dyDescent="0.25">
      <c r="B100" s="129"/>
      <c r="C100" s="129"/>
      <c r="D100" s="54"/>
    </row>
    <row r="101" spans="2:4" x14ac:dyDescent="0.25">
      <c r="B101" s="129"/>
      <c r="C101" s="129"/>
      <c r="D101" s="54"/>
    </row>
    <row r="102" spans="2:4" x14ac:dyDescent="0.25">
      <c r="B102" s="129"/>
      <c r="C102" s="129"/>
      <c r="D102" s="54"/>
    </row>
    <row r="103" spans="2:4" x14ac:dyDescent="0.25">
      <c r="B103" s="129"/>
      <c r="C103" s="129"/>
      <c r="D103" s="54"/>
    </row>
    <row r="104" spans="2:4" x14ac:dyDescent="0.25">
      <c r="B104" s="129"/>
      <c r="C104" s="129"/>
      <c r="D104" s="54"/>
    </row>
    <row r="105" spans="2:4" x14ac:dyDescent="0.25">
      <c r="B105" s="129"/>
      <c r="C105" s="129"/>
      <c r="D105" s="54"/>
    </row>
    <row r="106" spans="2:4" x14ac:dyDescent="0.25">
      <c r="B106" s="129"/>
      <c r="C106" s="129"/>
      <c r="D106" s="54"/>
    </row>
    <row r="107" spans="2:4" x14ac:dyDescent="0.25">
      <c r="B107" s="129"/>
      <c r="C107" s="129"/>
      <c r="D107" s="54"/>
    </row>
    <row r="108" spans="2:4" x14ac:dyDescent="0.25">
      <c r="B108" s="129"/>
      <c r="C108" s="129"/>
      <c r="D108" s="54"/>
    </row>
    <row r="109" spans="2:4" x14ac:dyDescent="0.25">
      <c r="B109" s="129"/>
      <c r="C109" s="129"/>
      <c r="D109" s="54"/>
    </row>
    <row r="110" spans="2:4" x14ac:dyDescent="0.25">
      <c r="B110" s="129"/>
      <c r="C110" s="129"/>
      <c r="D110" s="54"/>
    </row>
    <row r="111" spans="2:4" x14ac:dyDescent="0.25">
      <c r="B111" s="129"/>
      <c r="C111" s="129"/>
      <c r="D111" s="54"/>
    </row>
    <row r="112" spans="2:4" x14ac:dyDescent="0.25">
      <c r="B112" s="129"/>
      <c r="C112" s="129"/>
      <c r="D112" s="54"/>
    </row>
    <row r="113" spans="2:4" x14ac:dyDescent="0.25">
      <c r="B113" s="129"/>
      <c r="C113" s="129"/>
      <c r="D113" s="54"/>
    </row>
    <row r="114" spans="2:4" x14ac:dyDescent="0.25">
      <c r="B114" s="129"/>
      <c r="C114" s="129"/>
      <c r="D114" s="54"/>
    </row>
    <row r="115" spans="2:4" x14ac:dyDescent="0.25">
      <c r="B115" s="129"/>
      <c r="C115" s="129"/>
      <c r="D115" s="54"/>
    </row>
    <row r="116" spans="2:4" x14ac:dyDescent="0.25">
      <c r="B116" s="129"/>
      <c r="C116" s="129"/>
      <c r="D116" s="54"/>
    </row>
    <row r="117" spans="2:4" x14ac:dyDescent="0.25">
      <c r="B117" s="129"/>
      <c r="C117" s="129"/>
      <c r="D117" s="54"/>
    </row>
    <row r="118" spans="2:4" x14ac:dyDescent="0.25">
      <c r="B118" s="129"/>
      <c r="C118" s="129"/>
      <c r="D118" s="54"/>
    </row>
    <row r="119" spans="2:4" x14ac:dyDescent="0.25">
      <c r="B119" s="129"/>
      <c r="C119" s="129"/>
      <c r="D119" s="54"/>
    </row>
    <row r="120" spans="2:4" x14ac:dyDescent="0.25">
      <c r="B120" s="129"/>
      <c r="C120" s="129"/>
      <c r="D120" s="54"/>
    </row>
    <row r="121" spans="2:4" x14ac:dyDescent="0.25">
      <c r="B121" s="129"/>
      <c r="C121" s="129"/>
      <c r="D121" s="54"/>
    </row>
    <row r="122" spans="2:4" x14ac:dyDescent="0.25">
      <c r="B122" s="129"/>
      <c r="C122" s="129"/>
      <c r="D122" s="54"/>
    </row>
    <row r="123" spans="2:4" x14ac:dyDescent="0.25">
      <c r="B123" s="129"/>
      <c r="C123" s="129"/>
      <c r="D123" s="54"/>
    </row>
    <row r="124" spans="2:4" x14ac:dyDescent="0.25">
      <c r="B124" s="129"/>
      <c r="C124" s="129"/>
      <c r="D124" s="54"/>
    </row>
    <row r="125" spans="2:4" x14ac:dyDescent="0.25">
      <c r="B125" s="129"/>
      <c r="C125" s="129"/>
      <c r="D125" s="54"/>
    </row>
    <row r="126" spans="2:4" x14ac:dyDescent="0.25">
      <c r="B126" s="129"/>
      <c r="C126" s="129"/>
      <c r="D126" s="54"/>
    </row>
    <row r="127" spans="2:4" x14ac:dyDescent="0.25">
      <c r="B127" s="129"/>
      <c r="C127" s="129"/>
      <c r="D127" s="54"/>
    </row>
    <row r="128" spans="2:4" x14ac:dyDescent="0.25">
      <c r="B128" s="129"/>
      <c r="C128" s="129"/>
      <c r="D128" s="54"/>
    </row>
    <row r="129" spans="2:4" x14ac:dyDescent="0.25">
      <c r="B129" s="129"/>
      <c r="C129" s="129"/>
      <c r="D129" s="54"/>
    </row>
    <row r="130" spans="2:4" x14ac:dyDescent="0.25">
      <c r="B130" s="129"/>
      <c r="C130" s="129"/>
      <c r="D130" s="54"/>
    </row>
    <row r="131" spans="2:4" x14ac:dyDescent="0.25">
      <c r="B131" s="129"/>
      <c r="C131" s="129"/>
      <c r="D131" s="54"/>
    </row>
    <row r="132" spans="2:4" x14ac:dyDescent="0.25">
      <c r="B132" s="129"/>
      <c r="C132" s="129"/>
      <c r="D132" s="54"/>
    </row>
    <row r="133" spans="2:4" x14ac:dyDescent="0.25">
      <c r="B133" s="129"/>
      <c r="C133" s="129"/>
      <c r="D133" s="54"/>
    </row>
    <row r="134" spans="2:4" x14ac:dyDescent="0.25">
      <c r="B134" s="129"/>
      <c r="C134" s="129"/>
      <c r="D134" s="54"/>
    </row>
    <row r="135" spans="2:4" x14ac:dyDescent="0.25">
      <c r="B135" s="129"/>
      <c r="C135" s="129"/>
      <c r="D135" s="54"/>
    </row>
    <row r="136" spans="2:4" x14ac:dyDescent="0.25">
      <c r="B136" s="129"/>
      <c r="C136" s="129"/>
      <c r="D136" s="54"/>
    </row>
    <row r="137" spans="2:4" x14ac:dyDescent="0.25">
      <c r="B137" s="129"/>
      <c r="C137" s="129"/>
      <c r="D137" s="54"/>
    </row>
    <row r="138" spans="2:4" x14ac:dyDescent="0.25">
      <c r="B138" s="129"/>
      <c r="C138" s="129"/>
      <c r="D138" s="54"/>
    </row>
    <row r="139" spans="2:4" x14ac:dyDescent="0.25">
      <c r="B139" s="129"/>
      <c r="C139" s="129"/>
      <c r="D139" s="54"/>
    </row>
    <row r="140" spans="2:4" x14ac:dyDescent="0.25">
      <c r="B140" s="129"/>
      <c r="C140" s="129"/>
      <c r="D140" s="54"/>
    </row>
    <row r="141" spans="2:4" x14ac:dyDescent="0.25">
      <c r="B141" s="129"/>
      <c r="C141" s="129"/>
      <c r="D141" s="54"/>
    </row>
    <row r="142" spans="2:4" x14ac:dyDescent="0.25">
      <c r="B142" s="129"/>
      <c r="C142" s="129"/>
      <c r="D142" s="54"/>
    </row>
    <row r="143" spans="2:4" x14ac:dyDescent="0.25">
      <c r="B143" s="129"/>
      <c r="C143" s="129"/>
      <c r="D143" s="54"/>
    </row>
    <row r="144" spans="2:4" x14ac:dyDescent="0.25">
      <c r="B144" s="129"/>
      <c r="C144" s="129"/>
      <c r="D144" s="54"/>
    </row>
    <row r="145" spans="2:4" x14ac:dyDescent="0.25">
      <c r="B145" s="129"/>
      <c r="C145" s="129"/>
      <c r="D145" s="54"/>
    </row>
    <row r="146" spans="2:4" x14ac:dyDescent="0.25">
      <c r="B146" s="129"/>
      <c r="C146" s="129"/>
      <c r="D146" s="54"/>
    </row>
    <row r="147" spans="2:4" x14ac:dyDescent="0.25">
      <c r="B147" s="129"/>
      <c r="C147" s="129"/>
      <c r="D147" s="54"/>
    </row>
    <row r="148" spans="2:4" x14ac:dyDescent="0.25">
      <c r="B148" s="129"/>
      <c r="C148" s="129"/>
      <c r="D148" s="54"/>
    </row>
    <row r="149" spans="2:4" x14ac:dyDescent="0.25">
      <c r="B149" s="129"/>
      <c r="C149" s="129"/>
      <c r="D149" s="54"/>
    </row>
    <row r="150" spans="2:4" x14ac:dyDescent="0.25">
      <c r="B150" s="129"/>
      <c r="C150" s="129"/>
      <c r="D150" s="54"/>
    </row>
    <row r="151" spans="2:4" x14ac:dyDescent="0.25">
      <c r="B151" s="129"/>
      <c r="C151" s="129"/>
      <c r="D151" s="54"/>
    </row>
    <row r="152" spans="2:4" x14ac:dyDescent="0.25">
      <c r="B152" s="129"/>
      <c r="C152" s="129"/>
      <c r="D152" s="54"/>
    </row>
    <row r="153" spans="2:4" x14ac:dyDescent="0.25">
      <c r="B153" s="129"/>
      <c r="C153" s="129"/>
      <c r="D153" s="54"/>
    </row>
    <row r="154" spans="2:4" x14ac:dyDescent="0.25">
      <c r="B154" s="129"/>
      <c r="C154" s="129"/>
      <c r="D154" s="54"/>
    </row>
    <row r="155" spans="2:4" x14ac:dyDescent="0.25">
      <c r="B155" s="129"/>
      <c r="C155" s="129"/>
      <c r="D155" s="54"/>
    </row>
    <row r="156" spans="2:4" x14ac:dyDescent="0.25">
      <c r="B156" s="129"/>
      <c r="C156" s="129"/>
      <c r="D156" s="54"/>
    </row>
    <row r="157" spans="2:4" x14ac:dyDescent="0.25">
      <c r="B157" s="129"/>
      <c r="C157" s="129"/>
      <c r="D157" s="54"/>
    </row>
    <row r="158" spans="2:4" x14ac:dyDescent="0.25">
      <c r="B158" s="129"/>
      <c r="C158" s="129"/>
      <c r="D158" s="54"/>
    </row>
    <row r="159" spans="2:4" x14ac:dyDescent="0.25">
      <c r="B159" s="129"/>
      <c r="C159" s="129"/>
      <c r="D159" s="54"/>
    </row>
    <row r="160" spans="2:4" x14ac:dyDescent="0.25">
      <c r="B160" s="129"/>
      <c r="C160" s="129"/>
      <c r="D160" s="54"/>
    </row>
    <row r="161" spans="2:4" x14ac:dyDescent="0.25">
      <c r="B161" s="129"/>
      <c r="C161" s="129"/>
      <c r="D161" s="54"/>
    </row>
    <row r="162" spans="2:4" x14ac:dyDescent="0.25">
      <c r="B162" s="129"/>
      <c r="C162" s="129"/>
      <c r="D162" s="54"/>
    </row>
    <row r="163" spans="2:4" x14ac:dyDescent="0.25">
      <c r="B163" s="129"/>
      <c r="C163" s="129"/>
      <c r="D163" s="54"/>
    </row>
    <row r="164" spans="2:4" x14ac:dyDescent="0.25">
      <c r="B164" s="129"/>
      <c r="C164" s="129"/>
      <c r="D164" s="54"/>
    </row>
    <row r="165" spans="2:4" x14ac:dyDescent="0.25">
      <c r="B165" s="129"/>
      <c r="C165" s="129"/>
      <c r="D165" s="54"/>
    </row>
    <row r="166" spans="2:4" x14ac:dyDescent="0.25">
      <c r="B166" s="129"/>
      <c r="C166" s="129"/>
      <c r="D166" s="54"/>
    </row>
    <row r="167" spans="2:4" x14ac:dyDescent="0.25">
      <c r="B167" s="129"/>
      <c r="C167" s="129"/>
      <c r="D167" s="54"/>
    </row>
    <row r="168" spans="2:4" x14ac:dyDescent="0.25">
      <c r="B168" s="129"/>
      <c r="C168" s="129"/>
      <c r="D168" s="54"/>
    </row>
    <row r="169" spans="2:4" x14ac:dyDescent="0.25">
      <c r="B169" s="129"/>
      <c r="C169" s="129"/>
      <c r="D169" s="54"/>
    </row>
    <row r="170" spans="2:4" x14ac:dyDescent="0.25">
      <c r="B170" s="129"/>
      <c r="C170" s="129"/>
      <c r="D170" s="54"/>
    </row>
    <row r="171" spans="2:4" x14ac:dyDescent="0.25">
      <c r="B171" s="129"/>
      <c r="C171" s="129"/>
      <c r="D171" s="54"/>
    </row>
    <row r="172" spans="2:4" x14ac:dyDescent="0.25">
      <c r="B172" s="129"/>
      <c r="C172" s="129"/>
      <c r="D172" s="54"/>
    </row>
    <row r="173" spans="2:4" x14ac:dyDescent="0.25">
      <c r="B173" s="129"/>
      <c r="C173" s="129"/>
      <c r="D173" s="54"/>
    </row>
    <row r="174" spans="2:4" x14ac:dyDescent="0.25">
      <c r="B174" s="129"/>
      <c r="C174" s="129"/>
      <c r="D174" s="54"/>
    </row>
    <row r="175" spans="2:4" x14ac:dyDescent="0.25">
      <c r="B175" s="129"/>
      <c r="C175" s="129"/>
      <c r="D175" s="54"/>
    </row>
    <row r="176" spans="2:4" x14ac:dyDescent="0.25">
      <c r="B176" s="129"/>
      <c r="C176" s="129"/>
      <c r="D176" s="54"/>
    </row>
    <row r="177" spans="2:4" x14ac:dyDescent="0.25">
      <c r="B177" s="129"/>
      <c r="C177" s="129"/>
      <c r="D177" s="54"/>
    </row>
    <row r="178" spans="2:4" x14ac:dyDescent="0.25">
      <c r="B178" s="129"/>
      <c r="C178" s="129"/>
      <c r="D178" s="54"/>
    </row>
    <row r="179" spans="2:4" x14ac:dyDescent="0.25">
      <c r="B179" s="129"/>
      <c r="C179" s="129"/>
      <c r="D179" s="54"/>
    </row>
    <row r="180" spans="2:4" x14ac:dyDescent="0.25">
      <c r="B180" s="129"/>
      <c r="C180" s="129"/>
      <c r="D180" s="54"/>
    </row>
    <row r="181" spans="2:4" x14ac:dyDescent="0.25">
      <c r="B181" s="129"/>
      <c r="C181" s="129"/>
      <c r="D181" s="54"/>
    </row>
    <row r="182" spans="2:4" x14ac:dyDescent="0.25">
      <c r="B182" s="129"/>
      <c r="C182" s="129"/>
      <c r="D182" s="54"/>
    </row>
    <row r="183" spans="2:4" x14ac:dyDescent="0.25">
      <c r="B183" s="129"/>
      <c r="C183" s="129"/>
      <c r="D183" s="54"/>
    </row>
    <row r="184" spans="2:4" x14ac:dyDescent="0.25">
      <c r="B184" s="129"/>
      <c r="C184" s="129"/>
      <c r="D184" s="54"/>
    </row>
    <row r="185" spans="2:4" x14ac:dyDescent="0.25">
      <c r="B185" s="129"/>
      <c r="C185" s="129"/>
      <c r="D185" s="54"/>
    </row>
    <row r="186" spans="2:4" x14ac:dyDescent="0.25">
      <c r="B186" s="129"/>
      <c r="C186" s="129"/>
      <c r="D186" s="54"/>
    </row>
    <row r="187" spans="2:4" x14ac:dyDescent="0.25">
      <c r="B187" s="129"/>
      <c r="C187" s="129"/>
      <c r="D187" s="54"/>
    </row>
    <row r="188" spans="2:4" x14ac:dyDescent="0.25">
      <c r="B188" s="129"/>
      <c r="C188" s="129"/>
      <c r="D188" s="54"/>
    </row>
    <row r="189" spans="2:4" x14ac:dyDescent="0.25">
      <c r="B189" s="129"/>
      <c r="C189" s="129"/>
      <c r="D189" s="54"/>
    </row>
    <row r="190" spans="2:4" x14ac:dyDescent="0.25">
      <c r="B190" s="129"/>
      <c r="C190" s="129"/>
      <c r="D190" s="54"/>
    </row>
    <row r="191" spans="2:4" x14ac:dyDescent="0.25">
      <c r="B191" s="129"/>
      <c r="C191" s="129"/>
      <c r="D191" s="54"/>
    </row>
    <row r="192" spans="2:4" x14ac:dyDescent="0.25">
      <c r="B192" s="129"/>
      <c r="C192" s="129"/>
      <c r="D192" s="54"/>
    </row>
    <row r="193" spans="2:4" x14ac:dyDescent="0.25">
      <c r="B193" s="129"/>
      <c r="C193" s="129"/>
      <c r="D193" s="54"/>
    </row>
    <row r="194" spans="2:4" x14ac:dyDescent="0.25">
      <c r="B194" s="129"/>
      <c r="C194" s="129"/>
      <c r="D194" s="54"/>
    </row>
    <row r="195" spans="2:4" x14ac:dyDescent="0.25">
      <c r="B195" s="129"/>
      <c r="C195" s="129"/>
      <c r="D195" s="54"/>
    </row>
    <row r="196" spans="2:4" x14ac:dyDescent="0.25">
      <c r="B196" s="129"/>
      <c r="C196" s="129"/>
      <c r="D196" s="54"/>
    </row>
    <row r="197" spans="2:4" x14ac:dyDescent="0.25">
      <c r="B197" s="129"/>
      <c r="C197" s="129"/>
      <c r="D197" s="54"/>
    </row>
    <row r="198" spans="2:4" x14ac:dyDescent="0.25">
      <c r="B198" s="129"/>
      <c r="C198" s="129"/>
      <c r="D198" s="54"/>
    </row>
    <row r="199" spans="2:4" x14ac:dyDescent="0.25">
      <c r="B199" s="129"/>
      <c r="C199" s="129"/>
      <c r="D199" s="54"/>
    </row>
    <row r="200" spans="2:4" x14ac:dyDescent="0.25">
      <c r="B200" s="129"/>
      <c r="C200" s="129"/>
      <c r="D200" s="54"/>
    </row>
    <row r="201" spans="2:4" x14ac:dyDescent="0.25">
      <c r="B201" s="129"/>
      <c r="C201" s="129"/>
      <c r="D201" s="54"/>
    </row>
    <row r="202" spans="2:4" x14ac:dyDescent="0.25">
      <c r="B202" s="129"/>
      <c r="C202" s="129"/>
      <c r="D202" s="54"/>
    </row>
    <row r="203" spans="2:4" x14ac:dyDescent="0.25">
      <c r="B203" s="129"/>
      <c r="C203" s="129"/>
      <c r="D203" s="54"/>
    </row>
    <row r="204" spans="2:4" x14ac:dyDescent="0.25">
      <c r="B204" s="129"/>
      <c r="C204" s="129"/>
      <c r="D204" s="54"/>
    </row>
    <row r="205" spans="2:4" x14ac:dyDescent="0.25">
      <c r="B205" s="129"/>
      <c r="C205" s="129"/>
      <c r="D205" s="54"/>
    </row>
    <row r="206" spans="2:4" x14ac:dyDescent="0.25">
      <c r="B206" s="129"/>
      <c r="C206" s="129"/>
      <c r="D206" s="54"/>
    </row>
    <row r="207" spans="2:4" x14ac:dyDescent="0.25">
      <c r="B207" s="129"/>
      <c r="C207" s="129"/>
      <c r="D207" s="54"/>
    </row>
    <row r="208" spans="2:4" x14ac:dyDescent="0.25">
      <c r="B208" s="129"/>
      <c r="C208" s="129"/>
      <c r="D208" s="54"/>
    </row>
    <row r="209" spans="2:4" x14ac:dyDescent="0.25">
      <c r="B209" s="129"/>
      <c r="C209" s="129"/>
      <c r="D209" s="54"/>
    </row>
    <row r="210" spans="2:4" x14ac:dyDescent="0.25">
      <c r="B210" s="129"/>
      <c r="C210" s="129"/>
      <c r="D210" s="54"/>
    </row>
    <row r="211" spans="2:4" x14ac:dyDescent="0.25">
      <c r="B211" s="129"/>
      <c r="C211" s="129"/>
      <c r="D211" s="54"/>
    </row>
    <row r="212" spans="2:4" x14ac:dyDescent="0.25">
      <c r="B212" s="129"/>
      <c r="C212" s="129"/>
      <c r="D212" s="54"/>
    </row>
    <row r="213" spans="2:4" x14ac:dyDescent="0.25">
      <c r="B213" s="129"/>
      <c r="C213" s="129"/>
      <c r="D213" s="54"/>
    </row>
    <row r="214" spans="2:4" x14ac:dyDescent="0.25">
      <c r="B214" s="129"/>
      <c r="C214" s="129"/>
      <c r="D214" s="54"/>
    </row>
    <row r="215" spans="2:4" x14ac:dyDescent="0.25">
      <c r="B215" s="129"/>
      <c r="C215" s="129"/>
      <c r="D215" s="54"/>
    </row>
    <row r="216" spans="2:4" x14ac:dyDescent="0.25">
      <c r="B216" s="129"/>
      <c r="C216" s="129"/>
      <c r="D216" s="54"/>
    </row>
    <row r="217" spans="2:4" x14ac:dyDescent="0.25">
      <c r="B217" s="129"/>
      <c r="C217" s="129"/>
      <c r="D217" s="54"/>
    </row>
    <row r="218" spans="2:4" x14ac:dyDescent="0.25">
      <c r="B218" s="129"/>
      <c r="C218" s="129"/>
      <c r="D218" s="54"/>
    </row>
    <row r="219" spans="2:4" x14ac:dyDescent="0.25">
      <c r="B219" s="129"/>
      <c r="C219" s="129"/>
      <c r="D219" s="54"/>
    </row>
    <row r="220" spans="2:4" x14ac:dyDescent="0.25">
      <c r="B220" s="129"/>
      <c r="C220" s="129"/>
      <c r="D220" s="54"/>
    </row>
    <row r="221" spans="2:4" x14ac:dyDescent="0.25">
      <c r="B221" s="129"/>
      <c r="C221" s="129"/>
      <c r="D221" s="54"/>
    </row>
    <row r="222" spans="2:4" x14ac:dyDescent="0.25">
      <c r="B222" s="129"/>
      <c r="C222" s="129"/>
      <c r="D222" s="54"/>
    </row>
    <row r="223" spans="2:4" x14ac:dyDescent="0.25">
      <c r="B223" s="129"/>
      <c r="C223" s="129"/>
      <c r="D223" s="54"/>
    </row>
    <row r="224" spans="2:4" x14ac:dyDescent="0.25">
      <c r="B224" s="129"/>
      <c r="C224" s="129"/>
      <c r="D224" s="54"/>
    </row>
    <row r="225" spans="2:4" x14ac:dyDescent="0.25">
      <c r="B225" s="129"/>
      <c r="C225" s="129"/>
      <c r="D225" s="54"/>
    </row>
    <row r="226" spans="2:4" x14ac:dyDescent="0.25">
      <c r="B226" s="129"/>
      <c r="C226" s="129"/>
      <c r="D226" s="54"/>
    </row>
    <row r="227" spans="2:4" x14ac:dyDescent="0.25">
      <c r="B227" s="129"/>
      <c r="C227" s="129"/>
      <c r="D227" s="54"/>
    </row>
    <row r="228" spans="2:4" x14ac:dyDescent="0.25">
      <c r="B228" s="129"/>
      <c r="C228" s="129"/>
      <c r="D228" s="54"/>
    </row>
    <row r="229" spans="2:4" x14ac:dyDescent="0.25">
      <c r="B229" s="129"/>
      <c r="C229" s="129"/>
      <c r="D229" s="54"/>
    </row>
    <row r="230" spans="2:4" x14ac:dyDescent="0.25">
      <c r="B230" s="129"/>
      <c r="C230" s="129"/>
      <c r="D230" s="54"/>
    </row>
    <row r="231" spans="2:4" x14ac:dyDescent="0.25">
      <c r="B231" s="129"/>
      <c r="C231" s="129"/>
      <c r="D231" s="54"/>
    </row>
    <row r="232" spans="2:4" x14ac:dyDescent="0.25">
      <c r="B232" s="129"/>
      <c r="C232" s="129"/>
      <c r="D232" s="54"/>
    </row>
    <row r="233" spans="2:4" x14ac:dyDescent="0.25">
      <c r="B233" s="129"/>
      <c r="C233" s="129"/>
      <c r="D233" s="54"/>
    </row>
    <row r="234" spans="2:4" x14ac:dyDescent="0.25">
      <c r="B234" s="129"/>
      <c r="C234" s="129"/>
      <c r="D234" s="54"/>
    </row>
    <row r="235" spans="2:4" x14ac:dyDescent="0.25">
      <c r="B235" s="129"/>
      <c r="C235" s="129"/>
      <c r="D235" s="54"/>
    </row>
    <row r="236" spans="2:4" x14ac:dyDescent="0.25">
      <c r="B236" s="129"/>
      <c r="C236" s="129"/>
      <c r="D236" s="54"/>
    </row>
    <row r="237" spans="2:4" x14ac:dyDescent="0.25">
      <c r="B237" s="129"/>
      <c r="C237" s="129"/>
      <c r="D237" s="54"/>
    </row>
    <row r="238" spans="2:4" x14ac:dyDescent="0.25">
      <c r="B238" s="129"/>
      <c r="C238" s="129"/>
      <c r="D238" s="54"/>
    </row>
    <row r="239" spans="2:4" x14ac:dyDescent="0.25">
      <c r="B239" s="129"/>
      <c r="C239" s="129"/>
      <c r="D239" s="54"/>
    </row>
    <row r="240" spans="2:4" x14ac:dyDescent="0.25">
      <c r="B240" s="129"/>
      <c r="C240" s="129"/>
      <c r="D240" s="54"/>
    </row>
    <row r="241" spans="2:4" x14ac:dyDescent="0.25">
      <c r="B241" s="129"/>
      <c r="C241" s="129"/>
      <c r="D241" s="54"/>
    </row>
    <row r="242" spans="2:4" x14ac:dyDescent="0.25">
      <c r="B242" s="129"/>
      <c r="C242" s="129"/>
      <c r="D242" s="54"/>
    </row>
    <row r="243" spans="2:4" x14ac:dyDescent="0.25">
      <c r="B243" s="129"/>
      <c r="C243" s="129"/>
      <c r="D243" s="54"/>
    </row>
    <row r="244" spans="2:4" x14ac:dyDescent="0.25">
      <c r="B244" s="129"/>
      <c r="C244" s="129"/>
      <c r="D244" s="54"/>
    </row>
    <row r="245" spans="2:4" x14ac:dyDescent="0.25">
      <c r="B245" s="129"/>
      <c r="C245" s="129"/>
      <c r="D245" s="54"/>
    </row>
    <row r="246" spans="2:4" x14ac:dyDescent="0.25">
      <c r="B246" s="129"/>
      <c r="C246" s="129"/>
      <c r="D246" s="54"/>
    </row>
    <row r="247" spans="2:4" x14ac:dyDescent="0.25">
      <c r="B247" s="129"/>
      <c r="C247" s="129"/>
      <c r="D247" s="54"/>
    </row>
    <row r="248" spans="2:4" x14ac:dyDescent="0.25">
      <c r="B248" s="129"/>
      <c r="C248" s="129"/>
      <c r="D248" s="54"/>
    </row>
    <row r="249" spans="2:4" x14ac:dyDescent="0.25">
      <c r="B249" s="129"/>
      <c r="C249" s="129"/>
      <c r="D249" s="54"/>
    </row>
    <row r="250" spans="2:4" x14ac:dyDescent="0.25">
      <c r="B250" s="129"/>
      <c r="C250" s="129"/>
      <c r="D250" s="54"/>
    </row>
    <row r="251" spans="2:4" x14ac:dyDescent="0.25">
      <c r="B251" s="129"/>
      <c r="C251" s="129"/>
      <c r="D251" s="54"/>
    </row>
    <row r="252" spans="2:4" x14ac:dyDescent="0.25">
      <c r="B252" s="129"/>
      <c r="C252" s="129"/>
      <c r="D252" s="54"/>
    </row>
    <row r="253" spans="2:4" x14ac:dyDescent="0.25">
      <c r="B253" s="129"/>
      <c r="C253" s="129"/>
      <c r="D253" s="54"/>
    </row>
    <row r="254" spans="2:4" x14ac:dyDescent="0.25">
      <c r="B254" s="129"/>
      <c r="C254" s="129"/>
      <c r="D254" s="54"/>
    </row>
    <row r="255" spans="2:4" x14ac:dyDescent="0.25">
      <c r="B255" s="129"/>
      <c r="C255" s="129"/>
      <c r="D255" s="54"/>
    </row>
    <row r="256" spans="2:4" x14ac:dyDescent="0.25">
      <c r="B256" s="129"/>
      <c r="C256" s="129"/>
      <c r="D256" s="54"/>
    </row>
    <row r="257" spans="2:4" x14ac:dyDescent="0.25">
      <c r="B257" s="129"/>
      <c r="C257" s="129"/>
      <c r="D257" s="54"/>
    </row>
    <row r="258" spans="2:4" x14ac:dyDescent="0.25">
      <c r="B258" s="129"/>
      <c r="C258" s="129"/>
      <c r="D258" s="54"/>
    </row>
    <row r="259" spans="2:4" x14ac:dyDescent="0.25">
      <c r="B259" s="129"/>
      <c r="C259" s="129"/>
      <c r="D259" s="54"/>
    </row>
    <row r="260" spans="2:4" x14ac:dyDescent="0.25">
      <c r="B260" s="129"/>
      <c r="C260" s="129"/>
      <c r="D260" s="54"/>
    </row>
    <row r="261" spans="2:4" x14ac:dyDescent="0.25">
      <c r="B261" s="129"/>
      <c r="C261" s="129"/>
      <c r="D261" s="54"/>
    </row>
    <row r="262" spans="2:4" x14ac:dyDescent="0.25">
      <c r="B262" s="129"/>
      <c r="C262" s="129"/>
      <c r="D262" s="54"/>
    </row>
    <row r="263" spans="2:4" x14ac:dyDescent="0.25">
      <c r="B263" s="129"/>
      <c r="C263" s="129"/>
      <c r="D263" s="54"/>
    </row>
    <row r="264" spans="2:4" x14ac:dyDescent="0.25">
      <c r="B264" s="129"/>
      <c r="C264" s="129"/>
      <c r="D264" s="54"/>
    </row>
    <row r="265" spans="2:4" x14ac:dyDescent="0.25">
      <c r="B265" s="129"/>
      <c r="C265" s="129"/>
      <c r="D265" s="54"/>
    </row>
    <row r="266" spans="2:4" x14ac:dyDescent="0.25">
      <c r="B266" s="129"/>
      <c r="C266" s="129"/>
      <c r="D266" s="54"/>
    </row>
    <row r="267" spans="2:4" x14ac:dyDescent="0.25">
      <c r="B267" s="129"/>
      <c r="C267" s="129"/>
      <c r="D267" s="54"/>
    </row>
    <row r="268" spans="2:4" x14ac:dyDescent="0.25">
      <c r="B268" s="129"/>
      <c r="C268" s="129"/>
      <c r="D268" s="54"/>
    </row>
    <row r="269" spans="2:4" x14ac:dyDescent="0.25">
      <c r="B269" s="129"/>
      <c r="C269" s="129"/>
      <c r="D269" s="54"/>
    </row>
    <row r="270" spans="2:4" x14ac:dyDescent="0.25">
      <c r="B270" s="129"/>
      <c r="C270" s="129"/>
      <c r="D270" s="54"/>
    </row>
    <row r="271" spans="2:4" x14ac:dyDescent="0.25">
      <c r="B271" s="129"/>
      <c r="C271" s="129"/>
      <c r="D271" s="54"/>
    </row>
    <row r="272" spans="2:4" x14ac:dyDescent="0.25">
      <c r="B272" s="129"/>
      <c r="C272" s="129"/>
      <c r="D272" s="54"/>
    </row>
    <row r="273" spans="2:4" x14ac:dyDescent="0.25">
      <c r="B273" s="129"/>
      <c r="C273" s="129"/>
      <c r="D273" s="54"/>
    </row>
    <row r="274" spans="2:4" x14ac:dyDescent="0.25">
      <c r="B274" s="129"/>
      <c r="C274" s="129"/>
      <c r="D274" s="54"/>
    </row>
    <row r="275" spans="2:4" x14ac:dyDescent="0.25">
      <c r="B275" s="129"/>
      <c r="C275" s="129"/>
      <c r="D275" s="54"/>
    </row>
    <row r="276" spans="2:4" x14ac:dyDescent="0.25">
      <c r="B276" s="129"/>
      <c r="C276" s="129"/>
      <c r="D276" s="54"/>
    </row>
    <row r="277" spans="2:4" x14ac:dyDescent="0.25">
      <c r="B277" s="129"/>
      <c r="C277" s="129"/>
      <c r="D277" s="54"/>
    </row>
    <row r="278" spans="2:4" x14ac:dyDescent="0.25">
      <c r="B278" s="129"/>
      <c r="C278" s="129"/>
      <c r="D278" s="54"/>
    </row>
    <row r="279" spans="2:4" x14ac:dyDescent="0.25">
      <c r="B279" s="129"/>
      <c r="C279" s="129"/>
      <c r="D279" s="54"/>
    </row>
    <row r="280" spans="2:4" x14ac:dyDescent="0.25">
      <c r="B280" s="129"/>
      <c r="C280" s="129"/>
      <c r="D280" s="54"/>
    </row>
    <row r="281" spans="2:4" x14ac:dyDescent="0.25">
      <c r="B281" s="129"/>
      <c r="C281" s="129"/>
      <c r="D281" s="54"/>
    </row>
    <row r="282" spans="2:4" x14ac:dyDescent="0.25">
      <c r="B282" s="129"/>
      <c r="C282" s="129"/>
      <c r="D282" s="54"/>
    </row>
    <row r="283" spans="2:4" x14ac:dyDescent="0.25">
      <c r="B283" s="129"/>
      <c r="C283" s="129"/>
      <c r="D283" s="54"/>
    </row>
    <row r="284" spans="2:4" x14ac:dyDescent="0.25">
      <c r="B284" s="129"/>
      <c r="C284" s="129"/>
      <c r="D284" s="54"/>
    </row>
    <row r="285" spans="2:4" x14ac:dyDescent="0.25">
      <c r="B285" s="129"/>
      <c r="C285" s="129"/>
      <c r="D285" s="54"/>
    </row>
    <row r="286" spans="2:4" x14ac:dyDescent="0.25">
      <c r="B286" s="129"/>
      <c r="C286" s="129"/>
      <c r="D286" s="54"/>
    </row>
    <row r="287" spans="2:4" x14ac:dyDescent="0.25">
      <c r="B287" s="129"/>
      <c r="C287" s="129"/>
      <c r="D287" s="54"/>
    </row>
    <row r="288" spans="2:4" x14ac:dyDescent="0.25">
      <c r="B288" s="129"/>
      <c r="C288" s="129"/>
      <c r="D288" s="54"/>
    </row>
    <row r="289" spans="2:4" x14ac:dyDescent="0.25">
      <c r="B289" s="129"/>
      <c r="C289" s="129"/>
      <c r="D289" s="54"/>
    </row>
    <row r="290" spans="2:4" x14ac:dyDescent="0.25">
      <c r="B290" s="129"/>
      <c r="C290" s="129"/>
      <c r="D290" s="54"/>
    </row>
    <row r="291" spans="2:4" x14ac:dyDescent="0.25">
      <c r="B291" s="129"/>
      <c r="C291" s="129"/>
      <c r="D291" s="54"/>
    </row>
    <row r="292" spans="2:4" x14ac:dyDescent="0.25">
      <c r="B292" s="129"/>
      <c r="C292" s="129"/>
      <c r="D292" s="54"/>
    </row>
    <row r="293" spans="2:4" x14ac:dyDescent="0.25">
      <c r="B293" s="129"/>
      <c r="C293" s="129"/>
      <c r="D293" s="54"/>
    </row>
    <row r="294" spans="2:4" x14ac:dyDescent="0.25">
      <c r="B294" s="129"/>
      <c r="C294" s="129"/>
      <c r="D294" s="54"/>
    </row>
    <row r="295" spans="2:4" x14ac:dyDescent="0.25">
      <c r="B295" s="129"/>
      <c r="C295" s="129"/>
      <c r="D295" s="54"/>
    </row>
    <row r="296" spans="2:4" x14ac:dyDescent="0.25">
      <c r="B296" s="129"/>
      <c r="C296" s="129"/>
      <c r="D296" s="54"/>
    </row>
    <row r="297" spans="2:4" x14ac:dyDescent="0.25">
      <c r="B297" s="129"/>
      <c r="C297" s="129"/>
      <c r="D297" s="54"/>
    </row>
    <row r="298" spans="2:4" x14ac:dyDescent="0.25">
      <c r="B298" s="129"/>
      <c r="C298" s="129"/>
      <c r="D298" s="54"/>
    </row>
    <row r="299" spans="2:4" x14ac:dyDescent="0.25">
      <c r="B299" s="129"/>
      <c r="C299" s="129"/>
      <c r="D299" s="54"/>
    </row>
    <row r="300" spans="2:4" x14ac:dyDescent="0.25">
      <c r="B300" s="129"/>
      <c r="C300" s="129"/>
      <c r="D300" s="54"/>
    </row>
    <row r="301" spans="2:4" x14ac:dyDescent="0.25">
      <c r="B301" s="129"/>
      <c r="C301" s="129"/>
      <c r="D301" s="54"/>
    </row>
    <row r="302" spans="2:4" x14ac:dyDescent="0.25">
      <c r="B302" s="129"/>
      <c r="C302" s="129"/>
      <c r="D302" s="54"/>
    </row>
    <row r="303" spans="2:4" x14ac:dyDescent="0.25">
      <c r="B303" s="129"/>
      <c r="C303" s="129"/>
      <c r="D303" s="54"/>
    </row>
    <row r="304" spans="2:4" x14ac:dyDescent="0.25">
      <c r="B304" s="129"/>
      <c r="C304" s="129"/>
      <c r="D304" s="54"/>
    </row>
    <row r="305" spans="2:4" x14ac:dyDescent="0.25">
      <c r="B305" s="129"/>
      <c r="C305" s="129"/>
      <c r="D305" s="54"/>
    </row>
    <row r="306" spans="2:4" x14ac:dyDescent="0.25">
      <c r="B306" s="129"/>
      <c r="C306" s="129"/>
      <c r="D306" s="54"/>
    </row>
    <row r="307" spans="2:4" x14ac:dyDescent="0.25">
      <c r="B307" s="129"/>
      <c r="C307" s="129"/>
      <c r="D307" s="54"/>
    </row>
    <row r="308" spans="2:4" x14ac:dyDescent="0.25">
      <c r="B308" s="129"/>
      <c r="C308" s="129"/>
      <c r="D308" s="54"/>
    </row>
    <row r="309" spans="2:4" x14ac:dyDescent="0.25">
      <c r="B309" s="129"/>
      <c r="C309" s="129"/>
      <c r="D309" s="54"/>
    </row>
    <row r="310" spans="2:4" x14ac:dyDescent="0.25">
      <c r="B310" s="129"/>
      <c r="C310" s="129"/>
      <c r="D310" s="54"/>
    </row>
    <row r="311" spans="2:4" x14ac:dyDescent="0.25">
      <c r="B311" s="129"/>
      <c r="C311" s="129"/>
      <c r="D311" s="54"/>
    </row>
    <row r="312" spans="2:4" x14ac:dyDescent="0.25">
      <c r="B312" s="129"/>
      <c r="C312" s="129"/>
      <c r="D312" s="54"/>
    </row>
    <row r="313" spans="2:4" x14ac:dyDescent="0.25">
      <c r="B313" s="129"/>
      <c r="C313" s="129"/>
      <c r="D313" s="54"/>
    </row>
    <row r="314" spans="2:4" x14ac:dyDescent="0.25">
      <c r="B314" s="129"/>
      <c r="C314" s="129"/>
      <c r="D314" s="54"/>
    </row>
    <row r="315" spans="2:4" x14ac:dyDescent="0.25">
      <c r="B315" s="129"/>
      <c r="C315" s="129"/>
      <c r="D315" s="54"/>
    </row>
    <row r="316" spans="2:4" x14ac:dyDescent="0.25">
      <c r="B316" s="129"/>
      <c r="C316" s="129"/>
      <c r="D316" s="54"/>
    </row>
    <row r="317" spans="2:4" x14ac:dyDescent="0.25">
      <c r="B317" s="129"/>
      <c r="C317" s="129"/>
      <c r="D317" s="54"/>
    </row>
    <row r="318" spans="2:4" x14ac:dyDescent="0.25">
      <c r="B318" s="129"/>
      <c r="C318" s="129"/>
      <c r="D318" s="54"/>
    </row>
    <row r="319" spans="2:4" x14ac:dyDescent="0.25">
      <c r="B319" s="129"/>
      <c r="C319" s="129"/>
      <c r="D319" s="54"/>
    </row>
    <row r="320" spans="2:4" x14ac:dyDescent="0.25">
      <c r="B320" s="129"/>
      <c r="C320" s="129"/>
      <c r="D320" s="54"/>
    </row>
    <row r="321" spans="1:4" x14ac:dyDescent="0.25">
      <c r="B321" s="129"/>
      <c r="C321" s="129"/>
      <c r="D321" s="54"/>
    </row>
    <row r="322" spans="1:4" x14ac:dyDescent="0.25">
      <c r="B322" s="129"/>
      <c r="C322" s="129"/>
      <c r="D322" s="54"/>
    </row>
    <row r="323" spans="1:4" x14ac:dyDescent="0.25">
      <c r="B323" s="129"/>
      <c r="C323" s="129"/>
      <c r="D323" s="54"/>
    </row>
    <row r="324" spans="1:4" x14ac:dyDescent="0.25">
      <c r="B324" s="129"/>
      <c r="C324" s="129"/>
      <c r="D324" s="54"/>
    </row>
    <row r="325" spans="1:4" x14ac:dyDescent="0.25">
      <c r="B325" s="129"/>
      <c r="C325" s="129"/>
      <c r="D325" s="54"/>
    </row>
    <row r="326" spans="1:4" x14ac:dyDescent="0.25">
      <c r="B326" s="129"/>
      <c r="C326" s="129"/>
      <c r="D326" s="54"/>
    </row>
    <row r="327" spans="1:4" x14ac:dyDescent="0.25">
      <c r="B327" s="129"/>
      <c r="C327" s="129"/>
      <c r="D327" s="54"/>
    </row>
    <row r="328" spans="1:4" x14ac:dyDescent="0.25">
      <c r="B328" s="129"/>
      <c r="C328" s="129"/>
      <c r="D328" s="54"/>
    </row>
    <row r="329" spans="1:4" x14ac:dyDescent="0.25">
      <c r="B329" s="129"/>
      <c r="C329" s="129"/>
      <c r="D329" s="54"/>
    </row>
    <row r="330" spans="1:4" x14ac:dyDescent="0.25">
      <c r="B330" s="129"/>
      <c r="C330" s="129"/>
      <c r="D330" s="54"/>
    </row>
    <row r="331" spans="1:4" ht="13" x14ac:dyDescent="0.3">
      <c r="A331" s="12"/>
      <c r="B331" s="18"/>
      <c r="C331" s="18"/>
      <c r="D331" s="54"/>
    </row>
  </sheetData>
  <mergeCells count="1">
    <mergeCell ref="A1:J1"/>
  </mergeCells>
  <phoneticPr fontId="4" type="noConversion"/>
  <hyperlinks>
    <hyperlink ref="N1" location="'Table of Content'!A1" display="Table of Content" xr:uid="{00000000-0004-0000-1D00-000000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M76"/>
  <sheetViews>
    <sheetView zoomScaleNormal="100" workbookViewId="0">
      <selection activeCell="K1" sqref="K1"/>
    </sheetView>
  </sheetViews>
  <sheetFormatPr defaultColWidth="9.1796875" defaultRowHeight="12.5" x14ac:dyDescent="0.25"/>
  <cols>
    <col min="1" max="1" width="10.6328125" style="4" bestFit="1" customWidth="1"/>
    <col min="2" max="2" width="21.7265625" style="4" customWidth="1"/>
    <col min="3" max="3" width="20.453125" style="4" customWidth="1"/>
    <col min="4" max="4" width="16.81640625" style="4" bestFit="1" customWidth="1"/>
    <col min="5" max="5" width="13.08984375" style="4" bestFit="1" customWidth="1"/>
    <col min="6" max="6" width="12.36328125" style="4" bestFit="1" customWidth="1"/>
    <col min="7" max="11" width="14.1796875" style="4" bestFit="1" customWidth="1"/>
    <col min="12" max="12" width="9.1796875" style="4"/>
    <col min="13" max="13" width="15.90625" style="4" customWidth="1"/>
    <col min="14" max="16384" width="9.1796875" style="4"/>
  </cols>
  <sheetData>
    <row r="1" spans="1:12" ht="13" x14ac:dyDescent="0.3">
      <c r="A1" s="391" t="s">
        <v>870</v>
      </c>
      <c r="B1" s="391"/>
      <c r="C1" s="391"/>
      <c r="D1" s="78"/>
      <c r="K1" s="148" t="s">
        <v>313</v>
      </c>
    </row>
    <row r="2" spans="1:12" ht="13" x14ac:dyDescent="0.3">
      <c r="A2" s="12"/>
      <c r="B2" s="12"/>
      <c r="C2" s="12"/>
      <c r="D2" s="12"/>
      <c r="E2" s="148"/>
    </row>
    <row r="3" spans="1:12" ht="13" x14ac:dyDescent="0.3">
      <c r="A3" s="392" t="s">
        <v>875</v>
      </c>
      <c r="B3" s="393"/>
      <c r="C3" s="393"/>
      <c r="D3" s="393"/>
      <c r="E3" s="393"/>
      <c r="F3" s="393"/>
    </row>
    <row r="4" spans="1:12" ht="14.5" customHeight="1" x14ac:dyDescent="0.3">
      <c r="A4" s="322" t="s">
        <v>325</v>
      </c>
      <c r="B4" s="194" t="s">
        <v>521</v>
      </c>
      <c r="C4" s="322" t="s">
        <v>518</v>
      </c>
      <c r="D4" s="194" t="s">
        <v>531</v>
      </c>
      <c r="E4" s="194" t="s">
        <v>508</v>
      </c>
      <c r="F4" s="323" t="s">
        <v>520</v>
      </c>
    </row>
    <row r="5" spans="1:12" x14ac:dyDescent="0.25">
      <c r="A5" s="20" t="s">
        <v>270</v>
      </c>
      <c r="B5" s="332">
        <v>4.2464179999999997E-2</v>
      </c>
      <c r="C5" s="332">
        <v>0.59023183000000001</v>
      </c>
      <c r="D5" s="306">
        <f>Table50[[#This Row],[Column2]]+Table50[[#This Row],[Column3]]</f>
        <v>0.63269600999999998</v>
      </c>
      <c r="E5" s="332">
        <v>48.045538640000004</v>
      </c>
      <c r="F5" s="325">
        <v>0</v>
      </c>
    </row>
    <row r="6" spans="1:12" x14ac:dyDescent="0.25">
      <c r="A6" s="21" t="s">
        <v>271</v>
      </c>
      <c r="B6" s="333">
        <v>7.2324479999999997E-2</v>
      </c>
      <c r="C6" s="333">
        <v>0.52254467999999998</v>
      </c>
      <c r="D6" s="307">
        <f>Table50[[#This Row],[Column2]]+Table50[[#This Row],[Column3]]</f>
        <v>0.59486916000000001</v>
      </c>
      <c r="E6" s="333">
        <v>52.512485750000003</v>
      </c>
      <c r="F6" s="326">
        <f>(E6/E5)-1</f>
        <v>9.2973192442910246E-2</v>
      </c>
    </row>
    <row r="7" spans="1:12" x14ac:dyDescent="0.25">
      <c r="A7" s="21" t="s">
        <v>272</v>
      </c>
      <c r="B7" s="333">
        <v>0.1285538</v>
      </c>
      <c r="C7" s="333">
        <v>3.7241300000000005E-2</v>
      </c>
      <c r="D7" s="307">
        <f>Table50[[#This Row],[Column2]]+Table50[[#This Row],[Column3]]</f>
        <v>0.1657951</v>
      </c>
      <c r="E7" s="333">
        <v>42.89996661</v>
      </c>
      <c r="F7" s="327">
        <f>(E7/E6)-1</f>
        <v>-0.18305206852638856</v>
      </c>
      <c r="G7" s="105"/>
      <c r="H7" s="105"/>
      <c r="I7" s="105"/>
      <c r="J7" s="105"/>
      <c r="K7" s="105"/>
      <c r="L7" s="105"/>
    </row>
    <row r="8" spans="1:12" x14ac:dyDescent="0.25">
      <c r="A8" s="21" t="s">
        <v>273</v>
      </c>
      <c r="B8" s="333">
        <v>0.21705823999999999</v>
      </c>
      <c r="C8" s="333">
        <v>0.52597475999999999</v>
      </c>
      <c r="D8" s="307">
        <f>Table50[[#This Row],[Column2]]+Table50[[#This Row],[Column3]]</f>
        <v>0.74303299999999994</v>
      </c>
      <c r="E8" s="333">
        <v>37.421964659999993</v>
      </c>
      <c r="F8" s="326">
        <f t="shared" ref="F8:F16" si="0">(E8/E7)-1</f>
        <v>-0.12769245253265726</v>
      </c>
      <c r="G8" s="149"/>
      <c r="H8" s="149"/>
      <c r="I8" s="149"/>
      <c r="J8" s="149"/>
      <c r="K8" s="149"/>
      <c r="L8" s="149"/>
    </row>
    <row r="9" spans="1:12" x14ac:dyDescent="0.25">
      <c r="A9" s="21" t="s">
        <v>274</v>
      </c>
      <c r="B9" s="333">
        <v>0.11154683</v>
      </c>
      <c r="C9" s="333">
        <v>1.1421195500000001</v>
      </c>
      <c r="D9" s="307">
        <f>Table50[[#This Row],[Column2]]+Table50[[#This Row],[Column3]]</f>
        <v>1.2536663800000001</v>
      </c>
      <c r="E9" s="333">
        <v>44.074456290000001</v>
      </c>
      <c r="F9" s="327">
        <f t="shared" si="0"/>
        <v>0.17776970531723046</v>
      </c>
      <c r="G9" s="150"/>
      <c r="H9" s="150"/>
      <c r="I9" s="150"/>
      <c r="J9" s="150"/>
      <c r="K9" s="150"/>
      <c r="L9" s="150"/>
    </row>
    <row r="10" spans="1:12" x14ac:dyDescent="0.25">
      <c r="A10" s="21" t="s">
        <v>275</v>
      </c>
      <c r="B10" s="333">
        <v>5.913914E-2</v>
      </c>
      <c r="C10" s="333">
        <v>1.3026286699999998</v>
      </c>
      <c r="D10" s="307">
        <f>Table50[[#This Row],[Column2]]+Table50[[#This Row],[Column3]]</f>
        <v>1.3617678099999999</v>
      </c>
      <c r="E10" s="333">
        <v>39.635114899999998</v>
      </c>
      <c r="F10" s="326">
        <f t="shared" si="0"/>
        <v>-0.10072367905777746</v>
      </c>
    </row>
    <row r="11" spans="1:12" x14ac:dyDescent="0.25">
      <c r="A11" s="21" t="s">
        <v>276</v>
      </c>
      <c r="B11" s="333">
        <v>1.1447111599999999</v>
      </c>
      <c r="C11" s="333">
        <v>3.52582452</v>
      </c>
      <c r="D11" s="307">
        <f>Table50[[#This Row],[Column2]]+Table50[[#This Row],[Column3]]</f>
        <v>4.6705356800000004</v>
      </c>
      <c r="E11" s="333">
        <v>66.07916874</v>
      </c>
      <c r="F11" s="327">
        <f t="shared" si="0"/>
        <v>0.6671875155835616</v>
      </c>
    </row>
    <row r="12" spans="1:12" x14ac:dyDescent="0.25">
      <c r="A12" s="21" t="s">
        <v>277</v>
      </c>
      <c r="B12" s="333">
        <v>0.26188051000000001</v>
      </c>
      <c r="C12" s="333">
        <v>1.2458295400000001</v>
      </c>
      <c r="D12" s="307">
        <f>Table50[[#This Row],[Column2]]+Table50[[#This Row],[Column3]]</f>
        <v>1.50771005</v>
      </c>
      <c r="E12" s="333">
        <v>83.772549370000007</v>
      </c>
      <c r="F12" s="326">
        <f t="shared" si="0"/>
        <v>0.26776033911106989</v>
      </c>
    </row>
    <row r="13" spans="1:12" x14ac:dyDescent="0.25">
      <c r="A13" s="21" t="s">
        <v>278</v>
      </c>
      <c r="B13" s="333">
        <v>0.21795567000000002</v>
      </c>
      <c r="C13" s="333">
        <v>0.20195935999999998</v>
      </c>
      <c r="D13" s="307">
        <f>Table50[[#This Row],[Column2]]+Table50[[#This Row],[Column3]]</f>
        <v>0.41991502999999997</v>
      </c>
      <c r="E13" s="333">
        <v>88.080594860000005</v>
      </c>
      <c r="F13" s="327">
        <f t="shared" si="0"/>
        <v>5.1425503012598517E-2</v>
      </c>
    </row>
    <row r="14" spans="1:12" x14ac:dyDescent="0.25">
      <c r="A14" s="21" t="s">
        <v>279</v>
      </c>
      <c r="B14" s="333">
        <v>0.13062711999999999</v>
      </c>
      <c r="C14" s="333">
        <v>0.32276209</v>
      </c>
      <c r="D14" s="307">
        <f>Table50[[#This Row],[Column2]]+Table50[[#This Row],[Column3]]</f>
        <v>0.45338920999999999</v>
      </c>
      <c r="E14" s="333">
        <v>91.321859810000007</v>
      </c>
      <c r="F14" s="326">
        <f t="shared" si="0"/>
        <v>3.6798853994479019E-2</v>
      </c>
    </row>
    <row r="15" spans="1:12" x14ac:dyDescent="0.25">
      <c r="A15" s="21" t="s">
        <v>280</v>
      </c>
      <c r="B15" s="333">
        <v>0.33759903000000002</v>
      </c>
      <c r="C15" s="333">
        <v>1.1184540900000002</v>
      </c>
      <c r="D15" s="307">
        <f>Table50[[#This Row],[Column2]]+Table50[[#This Row],[Column3]]</f>
        <v>1.4560531200000002</v>
      </c>
      <c r="E15" s="333">
        <v>68.989441959999994</v>
      </c>
      <c r="F15" s="327">
        <f>(E15/E14)-1</f>
        <v>-0.24454624442016182</v>
      </c>
    </row>
    <row r="16" spans="1:12" x14ac:dyDescent="0.25">
      <c r="A16" s="21" t="s">
        <v>269</v>
      </c>
      <c r="B16" s="333">
        <v>0.73593169999999997</v>
      </c>
      <c r="C16" s="333">
        <v>0.71503428000000002</v>
      </c>
      <c r="D16" s="307">
        <f>Table50[[#This Row],[Column2]]+Table50[[#This Row],[Column3]]</f>
        <v>1.4509659799999999</v>
      </c>
      <c r="E16" s="333">
        <v>69.263738349999997</v>
      </c>
      <c r="F16" s="326">
        <f t="shared" si="0"/>
        <v>3.9759183754384253E-3</v>
      </c>
    </row>
    <row r="17" spans="1:13" x14ac:dyDescent="0.25">
      <c r="A17" s="23" t="s">
        <v>270</v>
      </c>
      <c r="B17" s="334">
        <v>0.65952597000000002</v>
      </c>
      <c r="C17" s="334">
        <v>0.28796059999999996</v>
      </c>
      <c r="D17" s="308">
        <f>Table50[[#This Row],[Column2]]+Table50[[#This Row],[Column3]]</f>
        <v>0.94748656999999992</v>
      </c>
      <c r="E17" s="334">
        <v>47.626754030000001</v>
      </c>
      <c r="F17" s="328">
        <f>(E17/E16)-1</f>
        <v>-0.31238545356395708</v>
      </c>
      <c r="G17" s="190"/>
      <c r="M17" s="9"/>
    </row>
    <row r="18" spans="1:13" ht="13" x14ac:dyDescent="0.3">
      <c r="A18" s="12" t="s">
        <v>324</v>
      </c>
      <c r="B18" s="275">
        <f>AVERAGE(B5:B17)</f>
        <v>0.31687060230769226</v>
      </c>
      <c r="C18" s="275">
        <f>AVERAGE(C5:C17)</f>
        <v>0.88758194384615385</v>
      </c>
      <c r="D18" s="307">
        <f>Table50[[#This Row],[Column2]]+Table50[[#This Row],[Column3]]</f>
        <v>1.204452546153846</v>
      </c>
      <c r="E18" s="324">
        <f>AVERAGE(E5:E17)</f>
        <v>59.978741074615399</v>
      </c>
      <c r="F18" s="248"/>
    </row>
    <row r="19" spans="1:13" x14ac:dyDescent="0.25">
      <c r="A19" s="105"/>
      <c r="B19" s="9"/>
      <c r="C19" s="128"/>
      <c r="D19" s="85"/>
      <c r="E19" s="276"/>
    </row>
    <row r="20" spans="1:13" ht="15" customHeight="1" x14ac:dyDescent="0.3">
      <c r="A20" s="394" t="s">
        <v>871</v>
      </c>
      <c r="B20" s="395"/>
      <c r="C20" s="395"/>
      <c r="D20" s="395"/>
      <c r="E20" s="395"/>
      <c r="F20" s="395"/>
      <c r="G20" s="395"/>
      <c r="H20" s="395"/>
      <c r="I20" s="395"/>
    </row>
    <row r="21" spans="1:13" s="12" customFormat="1" ht="13" x14ac:dyDescent="0.3">
      <c r="A21" s="156" t="s">
        <v>492</v>
      </c>
      <c r="B21" s="156" t="s">
        <v>521</v>
      </c>
      <c r="C21" s="156" t="s">
        <v>336</v>
      </c>
      <c r="D21" s="156" t="s">
        <v>550</v>
      </c>
      <c r="E21" s="156" t="s">
        <v>336</v>
      </c>
      <c r="F21" s="320" t="s">
        <v>532</v>
      </c>
      <c r="G21" s="321" t="s">
        <v>336</v>
      </c>
      <c r="H21" s="320" t="s">
        <v>523</v>
      </c>
      <c r="I21" s="321" t="s">
        <v>336</v>
      </c>
    </row>
    <row r="22" spans="1:13" s="12" customFormat="1" ht="13" x14ac:dyDescent="0.3">
      <c r="A22" s="335" t="s">
        <v>296</v>
      </c>
      <c r="B22" s="336">
        <v>0.48499900000000001</v>
      </c>
      <c r="C22" s="29">
        <f>(Table5112[[#This Row],[Column6]]/$B$76)*100</f>
        <v>73.537513617545642</v>
      </c>
      <c r="D22" s="336">
        <v>0.2580865</v>
      </c>
      <c r="E22" s="29">
        <f>(Table5112[[#This Row],[Column8]]/$D$76)*100</f>
        <v>89.625629339569386</v>
      </c>
      <c r="F22" s="29">
        <f>Table5112[[#This Row],[Column8]]+Table5112[[#This Row],[Column6]]</f>
        <v>0.74308550000000007</v>
      </c>
      <c r="G22" s="319">
        <f>(Table5112[[#This Row],[Column4]]/$F$76)*100</f>
        <v>78.427021926020558</v>
      </c>
      <c r="H22" s="318">
        <v>43.727221980000003</v>
      </c>
      <c r="I22" s="319">
        <f t="shared" ref="I22:I53" si="1">(H22/$H$76)*100</f>
        <v>91.812307747146278</v>
      </c>
    </row>
    <row r="23" spans="1:13" s="12" customFormat="1" ht="13" x14ac:dyDescent="0.3">
      <c r="A23" s="25" t="s">
        <v>345</v>
      </c>
      <c r="B23" s="336">
        <v>0</v>
      </c>
      <c r="C23" s="29">
        <f>(Table5112[[#This Row],[Column6]]/$B$76)*100</f>
        <v>0</v>
      </c>
      <c r="D23" s="336">
        <v>0</v>
      </c>
      <c r="E23" s="29">
        <f>(Table5112[[#This Row],[Column8]]/$D$76)*100</f>
        <v>0</v>
      </c>
      <c r="F23" s="29">
        <f>Table5112[[#This Row],[Column8]]+Table5112[[#This Row],[Column6]]</f>
        <v>0</v>
      </c>
      <c r="G23" s="319">
        <f>(Table5112[[#This Row],[Column4]]/$F$76)*100</f>
        <v>0</v>
      </c>
      <c r="H23" s="317">
        <v>1.04349889</v>
      </c>
      <c r="I23" s="317">
        <f t="shared" si="1"/>
        <v>2.1909930904438752</v>
      </c>
    </row>
    <row r="24" spans="1:13" s="12" customFormat="1" ht="13" x14ac:dyDescent="0.3">
      <c r="A24" s="25" t="s">
        <v>298</v>
      </c>
      <c r="B24" s="336">
        <v>1E-3</v>
      </c>
      <c r="C24" s="29">
        <f>(Table5112[[#This Row],[Column6]]/$B$76)*100</f>
        <v>0.15162405204453133</v>
      </c>
      <c r="D24" s="336">
        <v>0</v>
      </c>
      <c r="E24" s="29">
        <f>(Table5112[[#This Row],[Column8]]/$D$76)*100</f>
        <v>0</v>
      </c>
      <c r="F24" s="29">
        <f>Table5112[[#This Row],[Column8]]+Table5112[[#This Row],[Column6]]</f>
        <v>1E-3</v>
      </c>
      <c r="G24" s="319">
        <f>(Table5112[[#This Row],[Column4]]/$F$76)*100</f>
        <v>0.10554239307054242</v>
      </c>
      <c r="H24" s="318">
        <v>0.67691990000000002</v>
      </c>
      <c r="I24" s="318">
        <f t="shared" si="1"/>
        <v>1.4213017741532614</v>
      </c>
    </row>
    <row r="25" spans="1:13" s="12" customFormat="1" ht="13" x14ac:dyDescent="0.3">
      <c r="A25" s="25" t="s">
        <v>358</v>
      </c>
      <c r="B25" s="336">
        <v>1.85E-4</v>
      </c>
      <c r="C25" s="29">
        <f>(Table5112[[#This Row],[Column6]]/$B$76)*100</f>
        <v>2.8050449628238293E-2</v>
      </c>
      <c r="D25" s="336">
        <v>0</v>
      </c>
      <c r="E25" s="29">
        <f>(Table5112[[#This Row],[Column8]]/$D$76)*100</f>
        <v>0</v>
      </c>
      <c r="F25" s="29">
        <f>Table5112[[#This Row],[Column8]]+Table5112[[#This Row],[Column6]]</f>
        <v>1.85E-4</v>
      </c>
      <c r="G25" s="319">
        <f>(Table5112[[#This Row],[Column4]]/$F$76)*100</f>
        <v>1.9525342718050349E-2</v>
      </c>
      <c r="H25" s="317">
        <v>0.47850709999999996</v>
      </c>
      <c r="I25" s="317">
        <f t="shared" si="1"/>
        <v>1.0047023143726932</v>
      </c>
    </row>
    <row r="26" spans="1:13" s="12" customFormat="1" ht="13" x14ac:dyDescent="0.3">
      <c r="A26" s="25" t="s">
        <v>355</v>
      </c>
      <c r="B26" s="336">
        <v>3.0200000000000001E-3</v>
      </c>
      <c r="C26" s="29">
        <f>(Table5112[[#This Row],[Column6]]/$B$76)*100</f>
        <v>0.45790463717448454</v>
      </c>
      <c r="D26" s="336">
        <v>0</v>
      </c>
      <c r="E26" s="29">
        <f>(Table5112[[#This Row],[Column8]]/$D$76)*100</f>
        <v>0</v>
      </c>
      <c r="F26" s="29">
        <f>Table5112[[#This Row],[Column8]]+Table5112[[#This Row],[Column6]]</f>
        <v>3.0200000000000001E-3</v>
      </c>
      <c r="G26" s="319">
        <f>(Table5112[[#This Row],[Column4]]/$F$76)*100</f>
        <v>0.31873802707303811</v>
      </c>
      <c r="H26" s="318">
        <v>0.37481754</v>
      </c>
      <c r="I26" s="318">
        <f t="shared" si="1"/>
        <v>0.78698947185000911</v>
      </c>
    </row>
    <row r="27" spans="1:13" s="12" customFormat="1" ht="13" x14ac:dyDescent="0.3">
      <c r="A27" s="25" t="s">
        <v>361</v>
      </c>
      <c r="B27" s="336">
        <v>1.82E-3</v>
      </c>
      <c r="C27" s="29">
        <f>(Table5112[[#This Row],[Column6]]/$B$76)*100</f>
        <v>0.27595577472104699</v>
      </c>
      <c r="D27" s="336">
        <v>4.0000000000000002E-4</v>
      </c>
      <c r="E27" s="29">
        <f>(Table5112[[#This Row],[Column8]]/$D$76)*100</f>
        <v>0.13890789226026062</v>
      </c>
      <c r="F27" s="29">
        <f>Table5112[[#This Row],[Column8]]+Table5112[[#This Row],[Column6]]</f>
        <v>2.2200000000000002E-3</v>
      </c>
      <c r="G27" s="319">
        <f>(Table5112[[#This Row],[Column4]]/$F$76)*100</f>
        <v>0.23430411261660422</v>
      </c>
      <c r="H27" s="317">
        <v>0.34375541999999998</v>
      </c>
      <c r="I27" s="317">
        <f t="shared" si="1"/>
        <v>0.72176957468793501</v>
      </c>
    </row>
    <row r="28" spans="1:13" s="12" customFormat="1" ht="13" x14ac:dyDescent="0.3">
      <c r="A28" s="25" t="s">
        <v>364</v>
      </c>
      <c r="B28" s="336">
        <v>5.9999999999999995E-4</v>
      </c>
      <c r="C28" s="29">
        <f>(Table5112[[#This Row],[Column6]]/$B$76)*100</f>
        <v>9.0974431226718777E-2</v>
      </c>
      <c r="D28" s="336">
        <v>0</v>
      </c>
      <c r="E28" s="29">
        <f>(Table5112[[#This Row],[Column8]]/$D$76)*100</f>
        <v>0</v>
      </c>
      <c r="F28" s="29">
        <f>Table5112[[#This Row],[Column8]]+Table5112[[#This Row],[Column6]]</f>
        <v>5.9999999999999995E-4</v>
      </c>
      <c r="G28" s="319">
        <f>(Table5112[[#This Row],[Column4]]/$F$76)*100</f>
        <v>6.3325435842325445E-2</v>
      </c>
      <c r="H28" s="318">
        <v>0.26052999999999998</v>
      </c>
      <c r="I28" s="318">
        <f t="shared" si="1"/>
        <v>0.54702447249689246</v>
      </c>
    </row>
    <row r="29" spans="1:13" s="12" customFormat="1" ht="13" x14ac:dyDescent="0.3">
      <c r="A29" s="25" t="s">
        <v>877</v>
      </c>
      <c r="B29" s="336">
        <v>0</v>
      </c>
      <c r="C29" s="29">
        <f>(Table5112[[#This Row],[Column6]]/$B$76)*100</f>
        <v>0</v>
      </c>
      <c r="D29" s="336">
        <v>0</v>
      </c>
      <c r="E29" s="29">
        <f>(Table5112[[#This Row],[Column8]]/$D$76)*100</f>
        <v>0</v>
      </c>
      <c r="F29" s="29">
        <f>Table5112[[#This Row],[Column8]]+Table5112[[#This Row],[Column6]]</f>
        <v>0</v>
      </c>
      <c r="G29" s="319">
        <f>(Table5112[[#This Row],[Column4]]/$F$76)*100</f>
        <v>0</v>
      </c>
      <c r="H29" s="317">
        <v>0.15305980999999999</v>
      </c>
      <c r="I29" s="317">
        <f t="shared" si="1"/>
        <v>0.32137359162370771</v>
      </c>
    </row>
    <row r="30" spans="1:13" s="12" customFormat="1" ht="13" x14ac:dyDescent="0.3">
      <c r="A30" s="25" t="s">
        <v>344</v>
      </c>
      <c r="B30" s="336">
        <v>0</v>
      </c>
      <c r="C30" s="29">
        <f>(Table5112[[#This Row],[Column6]]/$B$76)*100</f>
        <v>0</v>
      </c>
      <c r="D30" s="336">
        <v>0</v>
      </c>
      <c r="E30" s="29">
        <f>(Table5112[[#This Row],[Column8]]/$D$76)*100</f>
        <v>0</v>
      </c>
      <c r="F30" s="29">
        <f>Table5112[[#This Row],[Column8]]+Table5112[[#This Row],[Column6]]</f>
        <v>0</v>
      </c>
      <c r="G30" s="319">
        <f>(Table5112[[#This Row],[Column4]]/$F$76)*100</f>
        <v>0</v>
      </c>
      <c r="H30" s="318">
        <v>0.12565003999999999</v>
      </c>
      <c r="I30" s="318">
        <f t="shared" si="1"/>
        <v>0.26382238840138728</v>
      </c>
    </row>
    <row r="31" spans="1:13" s="12" customFormat="1" ht="13" x14ac:dyDescent="0.3">
      <c r="A31" s="25" t="s">
        <v>395</v>
      </c>
      <c r="B31" s="336">
        <v>0</v>
      </c>
      <c r="C31" s="29">
        <f>(Table5112[[#This Row],[Column6]]/$B$76)*100</f>
        <v>0</v>
      </c>
      <c r="D31" s="336">
        <v>0</v>
      </c>
      <c r="E31" s="29">
        <f>(Table5112[[#This Row],[Column8]]/$D$76)*100</f>
        <v>0</v>
      </c>
      <c r="F31" s="29">
        <f>Table5112[[#This Row],[Column8]]+Table5112[[#This Row],[Column6]]</f>
        <v>0</v>
      </c>
      <c r="G31" s="319">
        <f>(Table5112[[#This Row],[Column4]]/$F$76)*100</f>
        <v>0</v>
      </c>
      <c r="H31" s="317">
        <v>6.8552749999999996E-2</v>
      </c>
      <c r="I31" s="317">
        <f t="shared" si="1"/>
        <v>0.14393748093103037</v>
      </c>
    </row>
    <row r="32" spans="1:13" s="12" customFormat="1" ht="13" x14ac:dyDescent="0.3">
      <c r="A32" s="25" t="s">
        <v>414</v>
      </c>
      <c r="B32" s="336">
        <v>0</v>
      </c>
      <c r="C32" s="29">
        <f>(Table5112[[#This Row],[Column6]]/$B$76)*100</f>
        <v>0</v>
      </c>
      <c r="D32" s="336">
        <v>0</v>
      </c>
      <c r="E32" s="29">
        <f>(Table5112[[#This Row],[Column8]]/$D$76)*100</f>
        <v>0</v>
      </c>
      <c r="F32" s="29">
        <f>Table5112[[#This Row],[Column8]]+Table5112[[#This Row],[Column6]]</f>
        <v>0</v>
      </c>
      <c r="G32" s="319">
        <f>(Table5112[[#This Row],[Column4]]/$F$76)*100</f>
        <v>0</v>
      </c>
      <c r="H32" s="318">
        <v>6.5778179999999992E-2</v>
      </c>
      <c r="I32" s="318">
        <f t="shared" si="1"/>
        <v>0.13811182672362352</v>
      </c>
    </row>
    <row r="33" spans="1:9" s="12" customFormat="1" ht="13" x14ac:dyDescent="0.3">
      <c r="A33" s="25" t="s">
        <v>373</v>
      </c>
      <c r="B33" s="336">
        <v>0</v>
      </c>
      <c r="C33" s="29">
        <f>(Table5112[[#This Row],[Column6]]/$B$76)*100</f>
        <v>0</v>
      </c>
      <c r="D33" s="336">
        <v>0</v>
      </c>
      <c r="E33" s="29">
        <f>(Table5112[[#This Row],[Column8]]/$D$76)*100</f>
        <v>0</v>
      </c>
      <c r="F33" s="29">
        <f>Table5112[[#This Row],[Column8]]+Table5112[[#This Row],[Column6]]</f>
        <v>0</v>
      </c>
      <c r="G33" s="319">
        <f>(Table5112[[#This Row],[Column4]]/$F$76)*100</f>
        <v>0</v>
      </c>
      <c r="H33" s="317">
        <v>4.2771589999999998E-2</v>
      </c>
      <c r="I33" s="317">
        <f t="shared" si="1"/>
        <v>8.9805805310725656E-2</v>
      </c>
    </row>
    <row r="34" spans="1:9" s="12" customFormat="1" ht="13" x14ac:dyDescent="0.3">
      <c r="A34" s="25" t="s">
        <v>363</v>
      </c>
      <c r="B34" s="336">
        <v>0</v>
      </c>
      <c r="C34" s="29">
        <f>(Table5112[[#This Row],[Column6]]/$B$76)*100</f>
        <v>0</v>
      </c>
      <c r="D34" s="336">
        <v>0</v>
      </c>
      <c r="E34" s="29">
        <f>(Table5112[[#This Row],[Column8]]/$D$76)*100</f>
        <v>0</v>
      </c>
      <c r="F34" s="29">
        <f>Table5112[[#This Row],[Column8]]+Table5112[[#This Row],[Column6]]</f>
        <v>0</v>
      </c>
      <c r="G34" s="319">
        <f>(Table5112[[#This Row],[Column4]]/$F$76)*100</f>
        <v>0</v>
      </c>
      <c r="H34" s="318">
        <v>3.5499999999999997E-2</v>
      </c>
      <c r="I34" s="318">
        <f t="shared" si="1"/>
        <v>7.4537937180515407E-2</v>
      </c>
    </row>
    <row r="35" spans="1:9" s="12" customFormat="1" ht="13" x14ac:dyDescent="0.3">
      <c r="A35" s="25" t="s">
        <v>416</v>
      </c>
      <c r="B35" s="336">
        <v>0</v>
      </c>
      <c r="C35" s="29">
        <f>(Table5112[[#This Row],[Column6]]/$B$76)*100</f>
        <v>0</v>
      </c>
      <c r="D35" s="336">
        <v>0</v>
      </c>
      <c r="E35" s="29">
        <f>(Table5112[[#This Row],[Column8]]/$D$76)*100</f>
        <v>0</v>
      </c>
      <c r="F35" s="29">
        <f>Table5112[[#This Row],[Column8]]+Table5112[[#This Row],[Column6]]</f>
        <v>0</v>
      </c>
      <c r="G35" s="319">
        <f>(Table5112[[#This Row],[Column4]]/$F$76)*100</f>
        <v>0</v>
      </c>
      <c r="H35" s="317">
        <v>3.4226629999999994E-2</v>
      </c>
      <c r="I35" s="317">
        <f t="shared" si="1"/>
        <v>7.1864292868753343E-2</v>
      </c>
    </row>
    <row r="36" spans="1:9" s="12" customFormat="1" ht="13" x14ac:dyDescent="0.3">
      <c r="A36" s="25" t="s">
        <v>368</v>
      </c>
      <c r="B36" s="336">
        <v>0</v>
      </c>
      <c r="C36" s="29">
        <f>(Table5112[[#This Row],[Column6]]/$B$76)*100</f>
        <v>0</v>
      </c>
      <c r="D36" s="336">
        <v>0</v>
      </c>
      <c r="E36" s="29">
        <f>(Table5112[[#This Row],[Column8]]/$D$76)*100</f>
        <v>0</v>
      </c>
      <c r="F36" s="29">
        <f>Table5112[[#This Row],[Column8]]+Table5112[[#This Row],[Column6]]</f>
        <v>0</v>
      </c>
      <c r="G36" s="319">
        <f>(Table5112[[#This Row],[Column4]]/$F$76)*100</f>
        <v>0</v>
      </c>
      <c r="H36" s="318">
        <v>2.9013890000000001E-2</v>
      </c>
      <c r="I36" s="318">
        <f t="shared" si="1"/>
        <v>6.0919310145982661E-2</v>
      </c>
    </row>
    <row r="37" spans="1:9" x14ac:dyDescent="0.25">
      <c r="A37" s="25" t="s">
        <v>360</v>
      </c>
      <c r="B37" s="336">
        <v>0</v>
      </c>
      <c r="C37" s="29">
        <f>(Table5112[[#This Row],[Column6]]/$B$76)*100</f>
        <v>0</v>
      </c>
      <c r="D37" s="336">
        <v>0</v>
      </c>
      <c r="E37" s="29">
        <f>(Table5112[[#This Row],[Column8]]/$D$76)*100</f>
        <v>0</v>
      </c>
      <c r="F37" s="29">
        <f>Table5112[[#This Row],[Column8]]+Table5112[[#This Row],[Column6]]</f>
        <v>0</v>
      </c>
      <c r="G37" s="319">
        <f>(Table5112[[#This Row],[Column4]]/$F$76)*100</f>
        <v>0</v>
      </c>
      <c r="H37" s="317">
        <v>2.8782150000000003E-2</v>
      </c>
      <c r="I37" s="317">
        <f t="shared" si="1"/>
        <v>6.0432734890709071E-2</v>
      </c>
    </row>
    <row r="38" spans="1:9" x14ac:dyDescent="0.25">
      <c r="A38" s="25" t="s">
        <v>359</v>
      </c>
      <c r="B38" s="336">
        <v>0</v>
      </c>
      <c r="C38" s="29">
        <f>(Table5112[[#This Row],[Column6]]/$B$76)*100</f>
        <v>0</v>
      </c>
      <c r="D38" s="336">
        <v>0</v>
      </c>
      <c r="E38" s="29">
        <f>(Table5112[[#This Row],[Column8]]/$D$76)*100</f>
        <v>0</v>
      </c>
      <c r="F38" s="29">
        <f>Table5112[[#This Row],[Column8]]+Table5112[[#This Row],[Column6]]</f>
        <v>0</v>
      </c>
      <c r="G38" s="319">
        <f>(Table5112[[#This Row],[Column4]]/$F$76)*100</f>
        <v>0</v>
      </c>
      <c r="H38" s="318">
        <v>2.0213180000000001E-2</v>
      </c>
      <c r="I38" s="318">
        <f t="shared" si="1"/>
        <v>4.2440809607280298E-2</v>
      </c>
    </row>
    <row r="39" spans="1:9" x14ac:dyDescent="0.25">
      <c r="A39" s="25" t="s">
        <v>365</v>
      </c>
      <c r="B39" s="336">
        <v>0</v>
      </c>
      <c r="C39" s="29">
        <f>(Table5112[[#This Row],[Column6]]/$B$76)*100</f>
        <v>0</v>
      </c>
      <c r="D39" s="336">
        <v>0</v>
      </c>
      <c r="E39" s="29">
        <f>(Table5112[[#This Row],[Column8]]/$D$76)*100</f>
        <v>0</v>
      </c>
      <c r="F39" s="29">
        <f>Table5112[[#This Row],[Column8]]+Table5112[[#This Row],[Column6]]</f>
        <v>0</v>
      </c>
      <c r="G39" s="319">
        <f>(Table5112[[#This Row],[Column4]]/$F$76)*100</f>
        <v>0</v>
      </c>
      <c r="H39" s="317">
        <v>1.7778970000000002E-2</v>
      </c>
      <c r="I39" s="317">
        <f t="shared" si="1"/>
        <v>3.7329795746317417E-2</v>
      </c>
    </row>
    <row r="40" spans="1:9" x14ac:dyDescent="0.25">
      <c r="A40" s="25" t="s">
        <v>366</v>
      </c>
      <c r="B40" s="336">
        <v>0</v>
      </c>
      <c r="C40" s="29">
        <f>(Table5112[[#This Row],[Column6]]/$B$76)*100</f>
        <v>0</v>
      </c>
      <c r="D40" s="336">
        <v>0</v>
      </c>
      <c r="E40" s="29">
        <f>(Table5112[[#This Row],[Column8]]/$D$76)*100</f>
        <v>0</v>
      </c>
      <c r="F40" s="29">
        <f>Table5112[[#This Row],[Column8]]+Table5112[[#This Row],[Column6]]</f>
        <v>0</v>
      </c>
      <c r="G40" s="319">
        <f>(Table5112[[#This Row],[Column4]]/$F$76)*100</f>
        <v>0</v>
      </c>
      <c r="H40" s="318">
        <v>1.2963569999999999E-2</v>
      </c>
      <c r="I40" s="318">
        <f t="shared" si="1"/>
        <v>2.7219092008315893E-2</v>
      </c>
    </row>
    <row r="41" spans="1:9" x14ac:dyDescent="0.25">
      <c r="A41" s="25" t="s">
        <v>379</v>
      </c>
      <c r="B41" s="336">
        <v>0</v>
      </c>
      <c r="C41" s="29">
        <f>(Table5112[[#This Row],[Column6]]/$B$76)*100</f>
        <v>0</v>
      </c>
      <c r="D41" s="336">
        <v>0</v>
      </c>
      <c r="E41" s="29">
        <f>(Table5112[[#This Row],[Column8]]/$D$76)*100</f>
        <v>0</v>
      </c>
      <c r="F41" s="29">
        <f>Table5112[[#This Row],[Column8]]+Table5112[[#This Row],[Column6]]</f>
        <v>0</v>
      </c>
      <c r="G41" s="319">
        <f>(Table5112[[#This Row],[Column4]]/$F$76)*100</f>
        <v>0</v>
      </c>
      <c r="H41" s="317">
        <v>1.0451139999999999E-2</v>
      </c>
      <c r="I41" s="317">
        <f t="shared" si="1"/>
        <v>2.1943842726331601E-2</v>
      </c>
    </row>
    <row r="42" spans="1:9" x14ac:dyDescent="0.25">
      <c r="A42" s="25" t="s">
        <v>350</v>
      </c>
      <c r="B42" s="336">
        <v>1.4999999999999999E-4</v>
      </c>
      <c r="C42" s="29">
        <f>(Table5112[[#This Row],[Column6]]/$B$76)*100</f>
        <v>2.2743607806679694E-2</v>
      </c>
      <c r="D42" s="336">
        <v>1.9568790000000003E-2</v>
      </c>
      <c r="E42" s="29">
        <f>(Table5112[[#This Row],[Column8]]/$D$76)*100</f>
        <v>6.7956484324591644</v>
      </c>
      <c r="F42" s="29">
        <f>Table5112[[#This Row],[Column8]]+Table5112[[#This Row],[Column6]]</f>
        <v>1.9718790000000003E-2</v>
      </c>
      <c r="G42" s="319">
        <f>(Table5112[[#This Row],[Column4]]/$F$76)*100</f>
        <v>2.0811682850554813</v>
      </c>
      <c r="H42" s="318">
        <v>9.6821299999999989E-3</v>
      </c>
      <c r="I42" s="318">
        <f t="shared" si="1"/>
        <v>2.0329183034185454E-2</v>
      </c>
    </row>
    <row r="43" spans="1:9" x14ac:dyDescent="0.25">
      <c r="A43" s="25" t="s">
        <v>430</v>
      </c>
      <c r="B43" s="336">
        <v>0</v>
      </c>
      <c r="C43" s="29">
        <f>(Table5112[[#This Row],[Column6]]/$B$76)*100</f>
        <v>0</v>
      </c>
      <c r="D43" s="336">
        <v>0</v>
      </c>
      <c r="E43" s="29">
        <f>(Table5112[[#This Row],[Column8]]/$D$76)*100</f>
        <v>0</v>
      </c>
      <c r="F43" s="29">
        <f>Table5112[[#This Row],[Column8]]+Table5112[[#This Row],[Column6]]</f>
        <v>0</v>
      </c>
      <c r="G43" s="319">
        <f>(Table5112[[#This Row],[Column4]]/$F$76)*100</f>
        <v>0</v>
      </c>
      <c r="H43" s="317">
        <v>8.9012099999999997E-3</v>
      </c>
      <c r="I43" s="317">
        <f t="shared" si="1"/>
        <v>1.8689516389030297E-2</v>
      </c>
    </row>
    <row r="44" spans="1:9" x14ac:dyDescent="0.25">
      <c r="A44" s="25" t="s">
        <v>406</v>
      </c>
      <c r="B44" s="336">
        <v>0</v>
      </c>
      <c r="C44" s="29">
        <f>(Table5112[[#This Row],[Column6]]/$B$76)*100</f>
        <v>0</v>
      </c>
      <c r="D44" s="336">
        <v>0</v>
      </c>
      <c r="E44" s="29">
        <f>(Table5112[[#This Row],[Column8]]/$D$76)*100</f>
        <v>0</v>
      </c>
      <c r="F44" s="29">
        <f>Table5112[[#This Row],[Column8]]+Table5112[[#This Row],[Column6]]</f>
        <v>0</v>
      </c>
      <c r="G44" s="319">
        <f>(Table5112[[#This Row],[Column4]]/$F$76)*100</f>
        <v>0</v>
      </c>
      <c r="H44" s="318">
        <v>8.5296599999999997E-3</v>
      </c>
      <c r="I44" s="318">
        <f t="shared" si="1"/>
        <v>1.7909387640877607E-2</v>
      </c>
    </row>
    <row r="45" spans="1:9" s="12" customFormat="1" ht="13" x14ac:dyDescent="0.3">
      <c r="A45" s="25" t="s">
        <v>375</v>
      </c>
      <c r="B45" s="336">
        <v>1.4999999999999999E-4</v>
      </c>
      <c r="C45" s="29">
        <f>(Table5112[[#This Row],[Column6]]/$B$76)*100</f>
        <v>2.2743607806679694E-2</v>
      </c>
      <c r="D45" s="336">
        <v>0</v>
      </c>
      <c r="E45" s="29">
        <f>(Table5112[[#This Row],[Column8]]/$D$76)*100</f>
        <v>0</v>
      </c>
      <c r="F45" s="29">
        <f>Table5112[[#This Row],[Column8]]+Table5112[[#This Row],[Column6]]</f>
        <v>1.4999999999999999E-4</v>
      </c>
      <c r="G45" s="319">
        <f>(Table5112[[#This Row],[Column4]]/$F$76)*100</f>
        <v>1.5831358960581361E-2</v>
      </c>
      <c r="H45" s="317">
        <v>6.3727899999999997E-3</v>
      </c>
      <c r="I45" s="317">
        <f t="shared" si="1"/>
        <v>1.338069354041174E-2</v>
      </c>
    </row>
    <row r="46" spans="1:9" x14ac:dyDescent="0.25">
      <c r="A46" s="25" t="s">
        <v>352</v>
      </c>
      <c r="B46" s="336">
        <v>0</v>
      </c>
      <c r="C46" s="29">
        <f>(Table5112[[#This Row],[Column6]]/$B$76)*100</f>
        <v>0</v>
      </c>
      <c r="D46" s="336">
        <v>0</v>
      </c>
      <c r="E46" s="29">
        <f>(Table5112[[#This Row],[Column8]]/$D$76)*100</f>
        <v>0</v>
      </c>
      <c r="F46" s="29">
        <f>Table5112[[#This Row],[Column8]]+Table5112[[#This Row],[Column6]]</f>
        <v>0</v>
      </c>
      <c r="G46" s="319">
        <f>(Table5112[[#This Row],[Column4]]/$F$76)*100</f>
        <v>0</v>
      </c>
      <c r="H46" s="318">
        <v>6.21997E-3</v>
      </c>
      <c r="I46" s="318">
        <f t="shared" si="1"/>
        <v>1.3059823468301141E-2</v>
      </c>
    </row>
    <row r="47" spans="1:9" x14ac:dyDescent="0.25">
      <c r="A47" s="25" t="s">
        <v>396</v>
      </c>
      <c r="B47" s="336">
        <v>9.0000000000000002E-6</v>
      </c>
      <c r="C47" s="29">
        <f>(Table5112[[#This Row],[Column6]]/$B$76)*100</f>
        <v>1.3646164684007818E-3</v>
      </c>
      <c r="D47" s="336">
        <v>0</v>
      </c>
      <c r="E47" s="29">
        <f>(Table5112[[#This Row],[Column8]]/$D$76)*100</f>
        <v>0</v>
      </c>
      <c r="F47" s="29">
        <f>Table5112[[#This Row],[Column8]]+Table5112[[#This Row],[Column6]]</f>
        <v>9.0000000000000002E-6</v>
      </c>
      <c r="G47" s="319">
        <f>(Table5112[[#This Row],[Column4]]/$F$76)*100</f>
        <v>9.4988153763488179E-4</v>
      </c>
      <c r="H47" s="317">
        <v>5.3397100000000001E-3</v>
      </c>
      <c r="I47" s="317">
        <f t="shared" si="1"/>
        <v>1.1211576578652675E-2</v>
      </c>
    </row>
    <row r="48" spans="1:9" x14ac:dyDescent="0.25">
      <c r="A48" s="25" t="s">
        <v>389</v>
      </c>
      <c r="B48" s="336">
        <v>0</v>
      </c>
      <c r="C48" s="29">
        <f>(Table5112[[#This Row],[Column6]]/$B$76)*100</f>
        <v>0</v>
      </c>
      <c r="D48" s="336">
        <v>5.0000000000000002E-5</v>
      </c>
      <c r="E48" s="29">
        <f>(Table5112[[#This Row],[Column8]]/$D$76)*100</f>
        <v>1.7363486532532578E-2</v>
      </c>
      <c r="F48" s="29">
        <f>Table5112[[#This Row],[Column8]]+Table5112[[#This Row],[Column6]]</f>
        <v>5.0000000000000002E-5</v>
      </c>
      <c r="G48" s="319">
        <f>(Table5112[[#This Row],[Column4]]/$F$76)*100</f>
        <v>5.2771196535271216E-3</v>
      </c>
      <c r="H48" s="318">
        <v>4.7750500000000003E-3</v>
      </c>
      <c r="I48" s="318">
        <f t="shared" si="1"/>
        <v>1.0025982448840004E-2</v>
      </c>
    </row>
    <row r="49" spans="1:9" x14ac:dyDescent="0.25">
      <c r="A49" s="25" t="s">
        <v>409</v>
      </c>
      <c r="B49" s="336">
        <v>0</v>
      </c>
      <c r="C49" s="29">
        <f>(Table5112[[#This Row],[Column6]]/$B$76)*100</f>
        <v>0</v>
      </c>
      <c r="D49" s="336">
        <v>0</v>
      </c>
      <c r="E49" s="29">
        <f>(Table5112[[#This Row],[Column8]]/$D$76)*100</f>
        <v>0</v>
      </c>
      <c r="F49" s="29">
        <f>Table5112[[#This Row],[Column8]]+Table5112[[#This Row],[Column6]]</f>
        <v>0</v>
      </c>
      <c r="G49" s="319">
        <f>(Table5112[[#This Row],[Column4]]/$F$76)*100</f>
        <v>0</v>
      </c>
      <c r="H49" s="317">
        <v>3.9527800000000004E-3</v>
      </c>
      <c r="I49" s="317">
        <f t="shared" si="1"/>
        <v>8.2994948543210628E-3</v>
      </c>
    </row>
    <row r="50" spans="1:9" x14ac:dyDescent="0.25">
      <c r="A50" s="25" t="s">
        <v>347</v>
      </c>
      <c r="B50" s="336">
        <v>1.5024999999999999E-3</v>
      </c>
      <c r="C50" s="29">
        <f>(Table5112[[#This Row],[Column6]]/$B$76)*100</f>
        <v>0.2278151381969083</v>
      </c>
      <c r="D50" s="336">
        <v>0</v>
      </c>
      <c r="E50" s="29">
        <f>(Table5112[[#This Row],[Column8]]/$D$76)*100</f>
        <v>0</v>
      </c>
      <c r="F50" s="29">
        <f>Table5112[[#This Row],[Column8]]+Table5112[[#This Row],[Column6]]</f>
        <v>1.5024999999999999E-3</v>
      </c>
      <c r="G50" s="319">
        <f>(Table5112[[#This Row],[Column4]]/$F$76)*100</f>
        <v>0.15857744558848999</v>
      </c>
      <c r="H50" s="318">
        <v>3.5433000000000001E-3</v>
      </c>
      <c r="I50" s="318">
        <f t="shared" si="1"/>
        <v>7.4397259946963465E-3</v>
      </c>
    </row>
    <row r="51" spans="1:9" x14ac:dyDescent="0.25">
      <c r="A51" s="25" t="s">
        <v>440</v>
      </c>
      <c r="B51" s="336">
        <v>0</v>
      </c>
      <c r="C51" s="29">
        <f>(Table5112[[#This Row],[Column6]]/$B$76)*100</f>
        <v>0</v>
      </c>
      <c r="D51" s="336">
        <v>0</v>
      </c>
      <c r="E51" s="29">
        <f>(Table5112[[#This Row],[Column8]]/$D$76)*100</f>
        <v>0</v>
      </c>
      <c r="F51" s="29">
        <f>Table5112[[#This Row],[Column8]]+Table5112[[#This Row],[Column6]]</f>
        <v>0</v>
      </c>
      <c r="G51" s="319">
        <f>(Table5112[[#This Row],[Column4]]/$F$76)*100</f>
        <v>0</v>
      </c>
      <c r="H51" s="317">
        <v>3.5154000000000001E-3</v>
      </c>
      <c r="I51" s="317">
        <f t="shared" si="1"/>
        <v>7.3811454750530676E-3</v>
      </c>
    </row>
    <row r="52" spans="1:9" x14ac:dyDescent="0.25">
      <c r="A52" s="25" t="s">
        <v>353</v>
      </c>
      <c r="B52" s="336">
        <v>0</v>
      </c>
      <c r="C52" s="29">
        <f>(Table5112[[#This Row],[Column6]]/$B$76)*100</f>
        <v>0</v>
      </c>
      <c r="D52" s="336">
        <v>0</v>
      </c>
      <c r="E52" s="29">
        <f>(Table5112[[#This Row],[Column8]]/$D$76)*100</f>
        <v>0</v>
      </c>
      <c r="F52" s="29">
        <f>Table5112[[#This Row],[Column8]]+Table5112[[#This Row],[Column6]]</f>
        <v>0</v>
      </c>
      <c r="G52" s="319">
        <f>(Table5112[[#This Row],[Column4]]/$F$76)*100</f>
        <v>0</v>
      </c>
      <c r="H52" s="318">
        <v>2.516E-3</v>
      </c>
      <c r="I52" s="318">
        <f t="shared" si="1"/>
        <v>5.2827450689063886E-3</v>
      </c>
    </row>
    <row r="53" spans="1:9" x14ac:dyDescent="0.25">
      <c r="A53" s="25" t="s">
        <v>438</v>
      </c>
      <c r="B53" s="336">
        <v>0</v>
      </c>
      <c r="C53" s="29">
        <f>(Table5112[[#This Row],[Column6]]/$B$76)*100</f>
        <v>0</v>
      </c>
      <c r="D53" s="336">
        <v>0</v>
      </c>
      <c r="E53" s="29">
        <f>(Table5112[[#This Row],[Column8]]/$D$76)*100</f>
        <v>0</v>
      </c>
      <c r="F53" s="29">
        <f>Table5112[[#This Row],[Column8]]+Table5112[[#This Row],[Column6]]</f>
        <v>0</v>
      </c>
      <c r="G53" s="319">
        <f>(Table5112[[#This Row],[Column4]]/$F$76)*100</f>
        <v>0</v>
      </c>
      <c r="H53" s="317">
        <v>1.89006E-3</v>
      </c>
      <c r="I53" s="317">
        <f t="shared" si="1"/>
        <v>3.9684837618987317E-3</v>
      </c>
    </row>
    <row r="54" spans="1:9" x14ac:dyDescent="0.25">
      <c r="A54" s="25" t="s">
        <v>402</v>
      </c>
      <c r="B54" s="336">
        <v>0</v>
      </c>
      <c r="C54" s="29">
        <f>(Table5112[[#This Row],[Column6]]/$B$76)*100</f>
        <v>0</v>
      </c>
      <c r="D54" s="336">
        <v>0</v>
      </c>
      <c r="E54" s="29">
        <f>(Table5112[[#This Row],[Column8]]/$D$76)*100</f>
        <v>0</v>
      </c>
      <c r="F54" s="29">
        <f>Table5112[[#This Row],[Column8]]+Table5112[[#This Row],[Column6]]</f>
        <v>0</v>
      </c>
      <c r="G54" s="319">
        <f>(Table5112[[#This Row],[Column4]]/$F$76)*100</f>
        <v>0</v>
      </c>
      <c r="H54" s="318">
        <v>1.61254E-3</v>
      </c>
      <c r="I54" s="318">
        <f t="shared" ref="I54:I75" si="2">(H54/$H$76)*100</f>
        <v>3.3857860625653049E-3</v>
      </c>
    </row>
    <row r="55" spans="1:9" x14ac:dyDescent="0.25">
      <c r="A55" s="25" t="s">
        <v>377</v>
      </c>
      <c r="B55" s="336">
        <v>0</v>
      </c>
      <c r="C55" s="29">
        <f>(Table5112[[#This Row],[Column6]]/$B$76)*100</f>
        <v>0</v>
      </c>
      <c r="D55" s="336">
        <v>0</v>
      </c>
      <c r="E55" s="29">
        <f>(Table5112[[#This Row],[Column8]]/$D$76)*100</f>
        <v>0</v>
      </c>
      <c r="F55" s="29">
        <f>Table5112[[#This Row],[Column8]]+Table5112[[#This Row],[Column6]]</f>
        <v>0</v>
      </c>
      <c r="G55" s="319">
        <f>(Table5112[[#This Row],[Column4]]/$F$76)*100</f>
        <v>0</v>
      </c>
      <c r="H55" s="317">
        <v>1.6019000000000001E-3</v>
      </c>
      <c r="I55" s="317">
        <f t="shared" si="2"/>
        <v>3.3634456780131734E-3</v>
      </c>
    </row>
    <row r="56" spans="1:9" x14ac:dyDescent="0.25">
      <c r="A56" s="25" t="s">
        <v>394</v>
      </c>
      <c r="B56" s="336">
        <v>0</v>
      </c>
      <c r="C56" s="29">
        <f>(Table5112[[#This Row],[Column6]]/$B$76)*100</f>
        <v>0</v>
      </c>
      <c r="D56" s="336">
        <v>0</v>
      </c>
      <c r="E56" s="29">
        <f>(Table5112[[#This Row],[Column8]]/$D$76)*100</f>
        <v>0</v>
      </c>
      <c r="F56" s="29">
        <f>Table5112[[#This Row],[Column8]]+Table5112[[#This Row],[Column6]]</f>
        <v>0</v>
      </c>
      <c r="G56" s="319">
        <f>(Table5112[[#This Row],[Column4]]/$F$76)*100</f>
        <v>0</v>
      </c>
      <c r="H56" s="318">
        <v>1.38182E-3</v>
      </c>
      <c r="I56" s="318">
        <f t="shared" si="2"/>
        <v>2.9013524606980225E-3</v>
      </c>
    </row>
    <row r="57" spans="1:9" x14ac:dyDescent="0.25">
      <c r="A57" s="25" t="s">
        <v>435</v>
      </c>
      <c r="B57" s="336">
        <v>0</v>
      </c>
      <c r="C57" s="29">
        <f>(Table5112[[#This Row],[Column6]]/$B$76)*100</f>
        <v>0</v>
      </c>
      <c r="D57" s="336">
        <v>0</v>
      </c>
      <c r="E57" s="29">
        <f>(Table5112[[#This Row],[Column8]]/$D$76)*100</f>
        <v>0</v>
      </c>
      <c r="F57" s="29">
        <f>Table5112[[#This Row],[Column8]]+Table5112[[#This Row],[Column6]]</f>
        <v>0</v>
      </c>
      <c r="G57" s="319">
        <f>(Table5112[[#This Row],[Column4]]/$F$76)*100</f>
        <v>0</v>
      </c>
      <c r="H57" s="317">
        <v>1.21648E-3</v>
      </c>
      <c r="I57" s="317">
        <f t="shared" si="2"/>
        <v>2.5541946428550249E-3</v>
      </c>
    </row>
    <row r="58" spans="1:9" x14ac:dyDescent="0.25">
      <c r="A58" s="25" t="s">
        <v>310</v>
      </c>
      <c r="B58" s="336">
        <v>0</v>
      </c>
      <c r="C58" s="29">
        <f>(Table5112[[#This Row],[Column6]]/$B$76)*100</f>
        <v>0</v>
      </c>
      <c r="D58" s="336">
        <v>0</v>
      </c>
      <c r="E58" s="29">
        <f>(Table5112[[#This Row],[Column8]]/$D$76)*100</f>
        <v>0</v>
      </c>
      <c r="F58" s="29">
        <f>Table5112[[#This Row],[Column8]]+Table5112[[#This Row],[Column6]]</f>
        <v>0</v>
      </c>
      <c r="G58" s="319">
        <f>(Table5112[[#This Row],[Column4]]/$F$76)*100</f>
        <v>0</v>
      </c>
      <c r="H58" s="318">
        <v>8.6546000000000008E-4</v>
      </c>
      <c r="I58" s="318">
        <f t="shared" si="2"/>
        <v>1.817171918654898E-3</v>
      </c>
    </row>
    <row r="59" spans="1:9" x14ac:dyDescent="0.25">
      <c r="A59" s="25" t="s">
        <v>421</v>
      </c>
      <c r="B59" s="336">
        <v>0</v>
      </c>
      <c r="C59" s="29">
        <f>(Table5112[[#This Row],[Column6]]/$B$76)*100</f>
        <v>0</v>
      </c>
      <c r="D59" s="336">
        <v>0</v>
      </c>
      <c r="E59" s="29">
        <f>(Table5112[[#This Row],[Column8]]/$D$76)*100</f>
        <v>0</v>
      </c>
      <c r="F59" s="29">
        <f>Table5112[[#This Row],[Column8]]+Table5112[[#This Row],[Column6]]</f>
        <v>0</v>
      </c>
      <c r="G59" s="319">
        <f>(Table5112[[#This Row],[Column4]]/$F$76)*100</f>
        <v>0</v>
      </c>
      <c r="H59" s="317">
        <v>8.5357E-4</v>
      </c>
      <c r="I59" s="317">
        <f t="shared" si="2"/>
        <v>1.7922069588499308E-3</v>
      </c>
    </row>
    <row r="60" spans="1:9" x14ac:dyDescent="0.25">
      <c r="A60" s="25" t="s">
        <v>349</v>
      </c>
      <c r="B60" s="336">
        <v>0</v>
      </c>
      <c r="C60" s="29">
        <f>(Table5112[[#This Row],[Column6]]/$B$76)*100</f>
        <v>0</v>
      </c>
      <c r="D60" s="336">
        <v>0</v>
      </c>
      <c r="E60" s="29">
        <f>(Table5112[[#This Row],[Column8]]/$D$76)*100</f>
        <v>0</v>
      </c>
      <c r="F60" s="29">
        <f>Table5112[[#This Row],[Column8]]+Table5112[[#This Row],[Column6]]</f>
        <v>0</v>
      </c>
      <c r="G60" s="319">
        <f>(Table5112[[#This Row],[Column4]]/$F$76)*100</f>
        <v>0</v>
      </c>
      <c r="H60" s="318">
        <v>7.0651999999999998E-4</v>
      </c>
      <c r="I60" s="318">
        <f t="shared" si="2"/>
        <v>1.4834519261064155E-3</v>
      </c>
    </row>
    <row r="61" spans="1:9" x14ac:dyDescent="0.25">
      <c r="A61" s="25" t="s">
        <v>374</v>
      </c>
      <c r="B61" s="336">
        <v>0</v>
      </c>
      <c r="C61" s="29">
        <f>(Table5112[[#This Row],[Column6]]/$B$76)*100</f>
        <v>0</v>
      </c>
      <c r="D61" s="336">
        <v>0</v>
      </c>
      <c r="E61" s="29">
        <f>(Table5112[[#This Row],[Column8]]/$D$76)*100</f>
        <v>0</v>
      </c>
      <c r="F61" s="29">
        <f>Table5112[[#This Row],[Column8]]+Table5112[[#This Row],[Column6]]</f>
        <v>0</v>
      </c>
      <c r="G61" s="319">
        <f>(Table5112[[#This Row],[Column4]]/$F$76)*100</f>
        <v>0</v>
      </c>
      <c r="H61" s="317">
        <v>6.6741000000000001E-4</v>
      </c>
      <c r="I61" s="317">
        <f t="shared" si="2"/>
        <v>1.4013342155957127E-3</v>
      </c>
    </row>
    <row r="62" spans="1:9" x14ac:dyDescent="0.25">
      <c r="A62" s="25" t="s">
        <v>392</v>
      </c>
      <c r="B62" s="336">
        <v>0</v>
      </c>
      <c r="C62" s="29">
        <f>(Table5112[[#This Row],[Column6]]/$B$76)*100</f>
        <v>0</v>
      </c>
      <c r="D62" s="336">
        <v>0</v>
      </c>
      <c r="E62" s="29">
        <f>(Table5112[[#This Row],[Column8]]/$D$76)*100</f>
        <v>0</v>
      </c>
      <c r="F62" s="29">
        <f>Table5112[[#This Row],[Column8]]+Table5112[[#This Row],[Column6]]</f>
        <v>0</v>
      </c>
      <c r="G62" s="319">
        <f>(Table5112[[#This Row],[Column4]]/$F$76)*100</f>
        <v>0</v>
      </c>
      <c r="H62" s="318">
        <v>4.4329999999999999E-4</v>
      </c>
      <c r="I62" s="318">
        <f t="shared" si="2"/>
        <v>9.3077936766542194E-4</v>
      </c>
    </row>
    <row r="63" spans="1:9" x14ac:dyDescent="0.25">
      <c r="A63" s="25" t="s">
        <v>369</v>
      </c>
      <c r="B63" s="336">
        <v>0</v>
      </c>
      <c r="C63" s="29">
        <f>(Table5112[[#This Row],[Column6]]/$B$76)*100</f>
        <v>0</v>
      </c>
      <c r="D63" s="336">
        <v>2.2000000000000001E-4</v>
      </c>
      <c r="E63" s="29">
        <f>(Table5112[[#This Row],[Column8]]/$D$76)*100</f>
        <v>7.6399340743143349E-2</v>
      </c>
      <c r="F63" s="29">
        <f>Table5112[[#This Row],[Column8]]+Table5112[[#This Row],[Column6]]</f>
        <v>2.2000000000000001E-4</v>
      </c>
      <c r="G63" s="319">
        <f>(Table5112[[#This Row],[Column4]]/$F$76)*100</f>
        <v>2.3219326475519334E-2</v>
      </c>
      <c r="H63" s="317">
        <v>4.3817999999999998E-4</v>
      </c>
      <c r="I63" s="317">
        <f t="shared" si="2"/>
        <v>9.2002910742980978E-4</v>
      </c>
    </row>
    <row r="64" spans="1:9" x14ac:dyDescent="0.25">
      <c r="A64" s="25" t="s">
        <v>385</v>
      </c>
      <c r="B64" s="336">
        <v>0</v>
      </c>
      <c r="C64" s="29">
        <f>(Table5112[[#This Row],[Column6]]/$B$76)*100</f>
        <v>0</v>
      </c>
      <c r="D64" s="336">
        <v>0</v>
      </c>
      <c r="E64" s="29">
        <f>(Table5112[[#This Row],[Column8]]/$D$76)*100</f>
        <v>0</v>
      </c>
      <c r="F64" s="29">
        <f>Table5112[[#This Row],[Column8]]+Table5112[[#This Row],[Column6]]</f>
        <v>0</v>
      </c>
      <c r="G64" s="319">
        <f>(Table5112[[#This Row],[Column4]]/$F$76)*100</f>
        <v>0</v>
      </c>
      <c r="H64" s="318">
        <v>3.9919E-4</v>
      </c>
      <c r="I64" s="318">
        <f t="shared" si="2"/>
        <v>8.3816335614337884E-4</v>
      </c>
    </row>
    <row r="65" spans="1:9" x14ac:dyDescent="0.25">
      <c r="A65" s="25" t="s">
        <v>351</v>
      </c>
      <c r="B65" s="336">
        <v>0</v>
      </c>
      <c r="C65" s="29">
        <f>(Table5112[[#This Row],[Column6]]/$B$76)*100</f>
        <v>0</v>
      </c>
      <c r="D65" s="336">
        <v>0</v>
      </c>
      <c r="E65" s="29">
        <f>(Table5112[[#This Row],[Column8]]/$D$76)*100</f>
        <v>0</v>
      </c>
      <c r="F65" s="29">
        <f>Table5112[[#This Row],[Column8]]+Table5112[[#This Row],[Column6]]</f>
        <v>0</v>
      </c>
      <c r="G65" s="319">
        <f>(Table5112[[#This Row],[Column4]]/$F$76)*100</f>
        <v>0</v>
      </c>
      <c r="H65" s="317">
        <v>3.9476999999999996E-4</v>
      </c>
      <c r="I65" s="317">
        <f t="shared" si="2"/>
        <v>8.2888285804935398E-4</v>
      </c>
    </row>
    <row r="66" spans="1:9" x14ac:dyDescent="0.25">
      <c r="A66" s="25" t="s">
        <v>383</v>
      </c>
      <c r="B66" s="336">
        <v>0</v>
      </c>
      <c r="C66" s="29">
        <f>(Table5112[[#This Row],[Column6]]/$B$76)*100</f>
        <v>0</v>
      </c>
      <c r="D66" s="336">
        <v>0</v>
      </c>
      <c r="E66" s="29">
        <f>(Table5112[[#This Row],[Column8]]/$D$76)*100</f>
        <v>0</v>
      </c>
      <c r="F66" s="29">
        <f>Table5112[[#This Row],[Column8]]+Table5112[[#This Row],[Column6]]</f>
        <v>0</v>
      </c>
      <c r="G66" s="319">
        <f>(Table5112[[#This Row],[Column4]]/$F$76)*100</f>
        <v>0</v>
      </c>
      <c r="H66" s="318">
        <v>2.3969E-4</v>
      </c>
      <c r="I66" s="318">
        <f t="shared" si="2"/>
        <v>5.032675538816265E-4</v>
      </c>
    </row>
    <row r="67" spans="1:9" x14ac:dyDescent="0.25">
      <c r="A67" s="25" t="s">
        <v>356</v>
      </c>
      <c r="B67" s="336">
        <v>0</v>
      </c>
      <c r="C67" s="29">
        <f>(Table5112[[#This Row],[Column6]]/$B$76)*100</f>
        <v>0</v>
      </c>
      <c r="D67" s="336">
        <v>0</v>
      </c>
      <c r="E67" s="29">
        <f>(Table5112[[#This Row],[Column8]]/$D$76)*100</f>
        <v>0</v>
      </c>
      <c r="F67" s="29">
        <f>Table5112[[#This Row],[Column8]]+Table5112[[#This Row],[Column6]]</f>
        <v>0</v>
      </c>
      <c r="G67" s="319">
        <f>(Table5112[[#This Row],[Column4]]/$F$76)*100</f>
        <v>0</v>
      </c>
      <c r="H67" s="317">
        <v>2.1078000000000001E-4</v>
      </c>
      <c r="I67" s="317">
        <f t="shared" si="2"/>
        <v>4.4256637743405751E-4</v>
      </c>
    </row>
    <row r="68" spans="1:9" x14ac:dyDescent="0.25">
      <c r="A68" s="25" t="s">
        <v>417</v>
      </c>
      <c r="B68" s="336">
        <v>0</v>
      </c>
      <c r="C68" s="29">
        <f>(Table5112[[#This Row],[Column6]]/$B$76)*100</f>
        <v>0</v>
      </c>
      <c r="D68" s="336">
        <v>0</v>
      </c>
      <c r="E68" s="29">
        <f>(Table5112[[#This Row],[Column8]]/$D$76)*100</f>
        <v>0</v>
      </c>
      <c r="F68" s="29">
        <f>Table5112[[#This Row],[Column8]]+Table5112[[#This Row],[Column6]]</f>
        <v>0</v>
      </c>
      <c r="G68" s="319">
        <f>(Table5112[[#This Row],[Column4]]/$F$76)*100</f>
        <v>0</v>
      </c>
      <c r="H68" s="318">
        <v>2.0000000000000001E-4</v>
      </c>
      <c r="I68" s="318">
        <f t="shared" si="2"/>
        <v>4.19932040453608E-4</v>
      </c>
    </row>
    <row r="69" spans="1:9" x14ac:dyDescent="0.25">
      <c r="A69" s="25" t="s">
        <v>362</v>
      </c>
      <c r="B69" s="336">
        <v>0</v>
      </c>
      <c r="C69" s="29">
        <f>(Table5112[[#This Row],[Column6]]/$B$76)*100</f>
        <v>0</v>
      </c>
      <c r="D69" s="336">
        <v>0</v>
      </c>
      <c r="E69" s="29">
        <f>(Table5112[[#This Row],[Column8]]/$D$76)*100</f>
        <v>0</v>
      </c>
      <c r="F69" s="29">
        <f>Table5112[[#This Row],[Column8]]+Table5112[[#This Row],[Column6]]</f>
        <v>0</v>
      </c>
      <c r="G69" s="319">
        <f>(Table5112[[#This Row],[Column4]]/$F$76)*100</f>
        <v>0</v>
      </c>
      <c r="H69" s="317">
        <v>1.9154E-4</v>
      </c>
      <c r="I69" s="317">
        <f t="shared" si="2"/>
        <v>4.0216891514242034E-4</v>
      </c>
    </row>
    <row r="70" spans="1:9" x14ac:dyDescent="0.25">
      <c r="A70" s="25" t="s">
        <v>433</v>
      </c>
      <c r="B70" s="336">
        <v>0</v>
      </c>
      <c r="C70" s="29">
        <f>(Table5112[[#This Row],[Column6]]/$B$76)*100</f>
        <v>0</v>
      </c>
      <c r="D70" s="336">
        <v>0</v>
      </c>
      <c r="E70" s="29">
        <f>(Table5112[[#This Row],[Column8]]/$D$76)*100</f>
        <v>0</v>
      </c>
      <c r="F70" s="29">
        <f>Table5112[[#This Row],[Column8]]+Table5112[[#This Row],[Column6]]</f>
        <v>0</v>
      </c>
      <c r="G70" s="319">
        <f>(Table5112[[#This Row],[Column4]]/$F$76)*100</f>
        <v>0</v>
      </c>
      <c r="H70" s="318">
        <v>1.0009E-4</v>
      </c>
      <c r="I70" s="318">
        <f t="shared" si="2"/>
        <v>2.1015498964500811E-4</v>
      </c>
    </row>
    <row r="71" spans="1:9" x14ac:dyDescent="0.25">
      <c r="A71" s="25" t="s">
        <v>357</v>
      </c>
      <c r="B71" s="336">
        <v>1.5234700000000001E-3</v>
      </c>
      <c r="C71" s="29">
        <f>(Table5112[[#This Row],[Column6]]/$B$76)*100</f>
        <v>0.23099469456828214</v>
      </c>
      <c r="D71" s="336">
        <v>1.4842200000000001E-3</v>
      </c>
      <c r="E71" s="29">
        <f>(Table5112[[#This Row],[Column8]]/$D$76)*100</f>
        <v>0.51542467962631011</v>
      </c>
      <c r="F71" s="29">
        <f>Table5112[[#This Row],[Column8]]+Table5112[[#This Row],[Column6]]</f>
        <v>3.0076900000000004E-3</v>
      </c>
      <c r="G71" s="319">
        <f>(Table5112[[#This Row],[Column4]]/$F$76)*100</f>
        <v>0.31743880021433979</v>
      </c>
      <c r="H71" s="317">
        <v>0</v>
      </c>
      <c r="I71" s="317">
        <f t="shared" si="2"/>
        <v>0</v>
      </c>
    </row>
    <row r="72" spans="1:9" x14ac:dyDescent="0.25">
      <c r="A72" s="25" t="s">
        <v>382</v>
      </c>
      <c r="B72" s="336">
        <v>0</v>
      </c>
      <c r="C72" s="29">
        <f>(Table5112[[#This Row],[Column6]]/$B$76)*100</f>
        <v>0</v>
      </c>
      <c r="D72" s="336">
        <v>9.5450000000000003E-5</v>
      </c>
      <c r="E72" s="29">
        <f>(Table5112[[#This Row],[Column8]]/$D$76)*100</f>
        <v>3.3146895790604695E-2</v>
      </c>
      <c r="F72" s="29">
        <f>Table5112[[#This Row],[Column8]]+Table5112[[#This Row],[Column6]]</f>
        <v>9.5450000000000003E-5</v>
      </c>
      <c r="G72" s="319">
        <f>(Table5112[[#This Row],[Column4]]/$F$76)*100</f>
        <v>1.0074021418583275E-2</v>
      </c>
      <c r="H72" s="318">
        <v>0</v>
      </c>
      <c r="I72" s="318">
        <f t="shared" si="2"/>
        <v>0</v>
      </c>
    </row>
    <row r="73" spans="1:9" x14ac:dyDescent="0.25">
      <c r="A73" s="25" t="s">
        <v>381</v>
      </c>
      <c r="B73" s="336">
        <v>9.0000000000000002E-6</v>
      </c>
      <c r="C73" s="29">
        <f>(Table5112[[#This Row],[Column6]]/$B$76)*100</f>
        <v>1.3646164684007818E-3</v>
      </c>
      <c r="D73" s="336">
        <v>0</v>
      </c>
      <c r="E73" s="29">
        <f>(Table5112[[#This Row],[Column8]]/$D$76)*100</f>
        <v>0</v>
      </c>
      <c r="F73" s="29">
        <f>Table5112[[#This Row],[Column8]]+Table5112[[#This Row],[Column6]]</f>
        <v>9.0000000000000002E-6</v>
      </c>
      <c r="G73" s="319">
        <f>(Table5112[[#This Row],[Column4]]/$F$76)*100</f>
        <v>9.4988153763488179E-4</v>
      </c>
      <c r="H73" s="317">
        <v>0</v>
      </c>
      <c r="I73" s="317">
        <f t="shared" si="2"/>
        <v>0</v>
      </c>
    </row>
    <row r="74" spans="1:9" x14ac:dyDescent="0.25">
      <c r="A74" s="25" t="s">
        <v>297</v>
      </c>
      <c r="B74" s="336">
        <v>0</v>
      </c>
      <c r="C74" s="29">
        <f>(Table5112[[#This Row],[Column6]]/$B$76)*100</f>
        <v>0</v>
      </c>
      <c r="D74" s="336">
        <v>8.0556400000000011E-3</v>
      </c>
      <c r="E74" s="29">
        <f>(Table5112[[#This Row],[Column8]]/$D$76)*100</f>
        <v>2.7974799330186153</v>
      </c>
      <c r="F74" s="29">
        <f>Table5112[[#This Row],[Column8]]+Table5112[[#This Row],[Column6]]</f>
        <v>8.0556400000000011E-3</v>
      </c>
      <c r="G74" s="319">
        <f>(Table5112[[#This Row],[Column4]]/$F$76)*100</f>
        <v>0.85021152331478445</v>
      </c>
      <c r="H74" s="318">
        <v>0</v>
      </c>
      <c r="I74" s="318">
        <f t="shared" si="2"/>
        <v>0</v>
      </c>
    </row>
    <row r="75" spans="1:9" x14ac:dyDescent="0.25">
      <c r="A75" s="25" t="s">
        <v>388</v>
      </c>
      <c r="B75" s="336">
        <v>0.16455800000000001</v>
      </c>
      <c r="C75" s="29">
        <f>(Table5112[[#This Row],[Column6]]/$B$76)*100</f>
        <v>24.950950756343985</v>
      </c>
      <c r="D75" s="336">
        <v>0</v>
      </c>
      <c r="E75" s="29">
        <f>(Table5112[[#This Row],[Column8]]/$D$76)*100</f>
        <v>0</v>
      </c>
      <c r="F75" s="29">
        <f>Table5112[[#This Row],[Column8]]+Table5112[[#This Row],[Column6]]</f>
        <v>0.16455800000000001</v>
      </c>
      <c r="G75" s="319">
        <f>(Table5112[[#This Row],[Column4]]/$F$76)*100</f>
        <v>17.367845118902324</v>
      </c>
      <c r="H75" s="317">
        <v>0</v>
      </c>
      <c r="I75" s="317">
        <f t="shared" si="2"/>
        <v>0</v>
      </c>
    </row>
    <row r="76" spans="1:9" s="12" customFormat="1" ht="13" x14ac:dyDescent="0.3">
      <c r="A76" s="33" t="s">
        <v>262</v>
      </c>
      <c r="B76" s="331">
        <f>SUBTOTAL(109,B21:B75)</f>
        <v>0.65952597000000002</v>
      </c>
      <c r="C76" s="274">
        <f>SUBTOTAL(109,C21:C75)</f>
        <v>99.999999999999972</v>
      </c>
      <c r="D76" s="274">
        <f>SUBTOTAL(109,D21:D75)</f>
        <v>0.28796059999999996</v>
      </c>
      <c r="E76" s="274">
        <f>SUBTOTAL(109,E21:E75)</f>
        <v>100.00000000000001</v>
      </c>
      <c r="F76" s="329">
        <f>Table5112[[#This Row],[Column8]]+Table5112[[#This Row],[Column6]]</f>
        <v>0.94748656999999992</v>
      </c>
      <c r="G76" s="337">
        <f>(Table5112[[#This Row],[Column4]]/$F$76)*100</f>
        <v>100</v>
      </c>
      <c r="H76" s="330">
        <f>SUBTOTAL(109,H21:H75)</f>
        <v>47.626754030000008</v>
      </c>
      <c r="I76" s="330">
        <f>SUBTOTAL(109,I21:I75)</f>
        <v>100.00000000000003</v>
      </c>
    </row>
  </sheetData>
  <sortState xmlns:xlrd2="http://schemas.microsoft.com/office/spreadsheetml/2017/richdata2" ref="A37:C38">
    <sortCondition descending="1" ref="C37:C38"/>
  </sortState>
  <mergeCells count="3">
    <mergeCell ref="A3:F3"/>
    <mergeCell ref="A20:I20"/>
    <mergeCell ref="A1:C1"/>
  </mergeCells>
  <phoneticPr fontId="4" type="noConversion"/>
  <hyperlinks>
    <hyperlink ref="K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"/>
  <sheetViews>
    <sheetView zoomScaleNormal="100" workbookViewId="0">
      <selection activeCell="E8" sqref="E8"/>
    </sheetView>
  </sheetViews>
  <sheetFormatPr defaultColWidth="8.81640625" defaultRowHeight="12.5" x14ac:dyDescent="0.25"/>
  <cols>
    <col min="1" max="1" width="8.453125" style="4" customWidth="1"/>
    <col min="2" max="2" width="14" style="4" bestFit="1" customWidth="1"/>
    <col min="3" max="3" width="13.7265625" style="4" bestFit="1" customWidth="1"/>
    <col min="4" max="4" width="25.1796875" style="4" bestFit="1" customWidth="1"/>
    <col min="5" max="5" width="25" style="4" customWidth="1"/>
    <col min="6" max="8" width="8.81640625" style="4"/>
    <col min="9" max="9" width="9.7265625" style="4" bestFit="1" customWidth="1"/>
    <col min="10" max="16384" width="8.81640625" style="4"/>
  </cols>
  <sheetData>
    <row r="1" spans="1:8" ht="13" x14ac:dyDescent="0.3">
      <c r="A1" s="348" t="s">
        <v>587</v>
      </c>
      <c r="B1" s="349"/>
      <c r="C1" s="349"/>
      <c r="D1" s="349"/>
      <c r="G1" s="34" t="s">
        <v>313</v>
      </c>
    </row>
    <row r="2" spans="1:8" x14ac:dyDescent="0.25">
      <c r="A2" s="89" t="s">
        <v>268</v>
      </c>
      <c r="B2" s="89" t="s">
        <v>335</v>
      </c>
      <c r="C2" s="89" t="s">
        <v>266</v>
      </c>
      <c r="D2" s="89" t="s">
        <v>588</v>
      </c>
      <c r="E2" s="89" t="s">
        <v>589</v>
      </c>
    </row>
    <row r="3" spans="1:8" ht="14.5" x14ac:dyDescent="0.35">
      <c r="A3" s="20" t="s">
        <v>269</v>
      </c>
      <c r="B3" s="235">
        <v>11964.47809482</v>
      </c>
      <c r="C3" s="235">
        <v>13751.895775360001</v>
      </c>
      <c r="D3" s="69">
        <f>SUM(B2:B3)</f>
        <v>11964.47809482</v>
      </c>
      <c r="E3" s="69">
        <f>SUM(C2:C3)</f>
        <v>13751.895775360001</v>
      </c>
    </row>
    <row r="4" spans="1:8" ht="14.5" x14ac:dyDescent="0.35">
      <c r="A4" s="23" t="s">
        <v>270</v>
      </c>
      <c r="B4" s="237">
        <v>6119.2914759700006</v>
      </c>
      <c r="C4" s="237">
        <v>10033.465381124999</v>
      </c>
      <c r="D4" s="72">
        <f>SUM(B3:B4)</f>
        <v>18083.769570790002</v>
      </c>
      <c r="E4" s="72">
        <f>SUM(C3:C4)</f>
        <v>23785.361156485</v>
      </c>
    </row>
    <row r="5" spans="1:8" x14ac:dyDescent="0.25">
      <c r="D5" s="9"/>
      <c r="E5" s="9"/>
      <c r="F5" s="9"/>
    </row>
    <row r="6" spans="1:8" x14ac:dyDescent="0.25">
      <c r="D6" s="44"/>
    </row>
    <row r="7" spans="1:8" x14ac:dyDescent="0.25">
      <c r="D7" s="9"/>
      <c r="E7" s="9"/>
    </row>
    <row r="8" spans="1:8" x14ac:dyDescent="0.25">
      <c r="H8" s="9"/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zoomScaleNormal="100" workbookViewId="0">
      <selection activeCell="I2" sqref="I2"/>
    </sheetView>
  </sheetViews>
  <sheetFormatPr defaultColWidth="8.81640625" defaultRowHeight="12.5" x14ac:dyDescent="0.25"/>
  <cols>
    <col min="1" max="1" width="54.453125" style="4" customWidth="1"/>
    <col min="2" max="2" width="11.54296875" style="4" customWidth="1"/>
    <col min="3" max="3" width="11.81640625" style="4" customWidth="1"/>
    <col min="4" max="4" width="10.1796875" style="4" customWidth="1"/>
    <col min="5" max="5" width="14.453125" style="4" customWidth="1"/>
    <col min="6" max="7" width="12.7265625" style="4" customWidth="1"/>
    <col min="8" max="8" width="11.81640625" style="4" customWidth="1"/>
    <col min="9" max="16384" width="8.81640625" style="4"/>
  </cols>
  <sheetData>
    <row r="1" spans="1:11" ht="13" x14ac:dyDescent="0.3">
      <c r="A1" s="353" t="s">
        <v>468</v>
      </c>
      <c r="B1" s="353"/>
      <c r="C1" s="353"/>
      <c r="D1" s="353"/>
      <c r="E1" s="353"/>
      <c r="F1" s="353"/>
      <c r="G1" s="353"/>
      <c r="H1" s="353"/>
      <c r="J1" s="352" t="s">
        <v>313</v>
      </c>
      <c r="K1" s="352"/>
    </row>
    <row r="2" spans="1:11" ht="14.5" customHeight="1" x14ac:dyDescent="0.3">
      <c r="A2" s="350" t="s">
        <v>281</v>
      </c>
      <c r="B2" s="354">
        <v>2023</v>
      </c>
      <c r="C2" s="356"/>
      <c r="D2" s="354">
        <v>2024</v>
      </c>
      <c r="E2" s="355"/>
      <c r="F2" s="355"/>
      <c r="G2" s="356"/>
      <c r="H2" s="350" t="s">
        <v>536</v>
      </c>
    </row>
    <row r="3" spans="1:11" ht="13" x14ac:dyDescent="0.3">
      <c r="A3" s="351"/>
      <c r="B3" s="27" t="s">
        <v>270</v>
      </c>
      <c r="C3" s="52" t="s">
        <v>282</v>
      </c>
      <c r="D3" s="27" t="s">
        <v>269</v>
      </c>
      <c r="E3" s="27" t="s">
        <v>283</v>
      </c>
      <c r="F3" s="27" t="s">
        <v>270</v>
      </c>
      <c r="G3" s="164" t="s">
        <v>283</v>
      </c>
      <c r="H3" s="351"/>
    </row>
    <row r="4" spans="1:11" x14ac:dyDescent="0.25">
      <c r="A4" s="25" t="s">
        <v>284</v>
      </c>
      <c r="B4" s="258">
        <v>4402.1133081400003</v>
      </c>
      <c r="C4" s="74">
        <f t="shared" ref="C4:C12" si="0">(B4/$B$13)*100</f>
        <v>54.371793862695618</v>
      </c>
      <c r="D4" s="258">
        <v>4939.2772304099999</v>
      </c>
      <c r="E4" s="74">
        <f t="shared" ref="E4:E12" si="1">(D4/$D$13)*100</f>
        <v>41.28284736923419</v>
      </c>
      <c r="F4" s="258">
        <v>4902.6493524799998</v>
      </c>
      <c r="G4" s="74">
        <f>(F4/$F$13)*100</f>
        <v>80.117924954749057</v>
      </c>
      <c r="H4" s="96">
        <f>F4-D4</f>
        <v>-36.627877930000068</v>
      </c>
    </row>
    <row r="5" spans="1:11" x14ac:dyDescent="0.25">
      <c r="A5" s="25" t="s">
        <v>285</v>
      </c>
      <c r="B5" s="258">
        <v>3346.9870917399999</v>
      </c>
      <c r="C5" s="74">
        <f t="shared" si="0"/>
        <v>41.339620194847292</v>
      </c>
      <c r="D5" s="258">
        <v>6342.2707500699998</v>
      </c>
      <c r="E5" s="74">
        <f t="shared" si="1"/>
        <v>53.009171815157366</v>
      </c>
      <c r="F5" s="258">
        <v>765.28959935</v>
      </c>
      <c r="G5" s="74">
        <f>(F5/$F$13)*100</f>
        <v>12.506179879733381</v>
      </c>
      <c r="H5" s="96">
        <f>F5-D5</f>
        <v>-5576.9811507200002</v>
      </c>
    </row>
    <row r="6" spans="1:11" x14ac:dyDescent="0.25">
      <c r="A6" s="25" t="s">
        <v>286</v>
      </c>
      <c r="B6" s="258">
        <v>261.61697838999999</v>
      </c>
      <c r="C6" s="74">
        <f t="shared" si="0"/>
        <v>3.2313081068811935</v>
      </c>
      <c r="D6" s="258">
        <v>495.33104981999998</v>
      </c>
      <c r="E6" s="74">
        <f t="shared" si="1"/>
        <v>4.1400138467757541</v>
      </c>
      <c r="F6" s="258">
        <v>369.43919213999999</v>
      </c>
      <c r="G6" s="74">
        <f>(F6/$F$13)*100</f>
        <v>6.0372870550579281</v>
      </c>
      <c r="H6" s="96">
        <f t="shared" ref="H6:H12" si="2">F6-D6</f>
        <v>-125.89185767999999</v>
      </c>
    </row>
    <row r="7" spans="1:11" x14ac:dyDescent="0.25">
      <c r="A7" s="25" t="s">
        <v>288</v>
      </c>
      <c r="B7" s="258">
        <v>48.907931479999995</v>
      </c>
      <c r="C7" s="74">
        <f t="shared" si="0"/>
        <v>0.60407622033813191</v>
      </c>
      <c r="D7" s="258">
        <v>30.903510230000002</v>
      </c>
      <c r="E7" s="74">
        <f t="shared" si="1"/>
        <v>0.2582938426990779</v>
      </c>
      <c r="F7" s="258">
        <v>42.457165240000002</v>
      </c>
      <c r="G7" s="74">
        <f t="shared" ref="G7:G12" si="3">(F7/$F$13)*100</f>
        <v>0.69382485548737327</v>
      </c>
      <c r="H7" s="96">
        <f t="shared" si="2"/>
        <v>11.55365501</v>
      </c>
    </row>
    <row r="8" spans="1:11" x14ac:dyDescent="0.25">
      <c r="A8" s="25" t="s">
        <v>287</v>
      </c>
      <c r="B8" s="258">
        <v>30.702276430000001</v>
      </c>
      <c r="C8" s="74">
        <f t="shared" si="0"/>
        <v>0.3792128299107308</v>
      </c>
      <c r="D8" s="258">
        <v>152.33061952</v>
      </c>
      <c r="E8" s="74">
        <f t="shared" si="1"/>
        <v>1.2731906758720322</v>
      </c>
      <c r="F8" s="258">
        <v>35.157420549999998</v>
      </c>
      <c r="G8" s="74">
        <f t="shared" si="3"/>
        <v>0.5745341709585261</v>
      </c>
      <c r="H8" s="96">
        <f t="shared" si="2"/>
        <v>-117.17319897</v>
      </c>
    </row>
    <row r="9" spans="1:11" x14ac:dyDescent="0.25">
      <c r="A9" s="25" t="s">
        <v>289</v>
      </c>
      <c r="B9" s="258">
        <v>5.4969423700000002</v>
      </c>
      <c r="C9" s="74">
        <f t="shared" si="0"/>
        <v>6.7894349030975076E-2</v>
      </c>
      <c r="D9" s="258">
        <v>3.6622701499999999</v>
      </c>
      <c r="E9" s="74">
        <f t="shared" si="1"/>
        <v>3.0609526976237877E-2</v>
      </c>
      <c r="F9" s="258">
        <v>3.3513346099999999</v>
      </c>
      <c r="G9" s="74">
        <f t="shared" si="3"/>
        <v>5.4766709890523117E-2</v>
      </c>
      <c r="H9" s="96">
        <f t="shared" si="2"/>
        <v>-0.31093554000000001</v>
      </c>
    </row>
    <row r="10" spans="1:11" x14ac:dyDescent="0.25">
      <c r="A10" s="25" t="s">
        <v>290</v>
      </c>
      <c r="B10" s="258">
        <v>0.49327494</v>
      </c>
      <c r="C10" s="74">
        <f t="shared" si="0"/>
        <v>6.0925836019985937E-3</v>
      </c>
      <c r="D10" s="258">
        <v>0.70266461999999996</v>
      </c>
      <c r="E10" s="74">
        <f t="shared" si="1"/>
        <v>5.8729232853392691E-3</v>
      </c>
      <c r="F10" s="258">
        <v>0.92209659999999993</v>
      </c>
      <c r="G10" s="74">
        <f t="shared" si="3"/>
        <v>1.5068682438498059E-2</v>
      </c>
      <c r="H10" s="96">
        <f t="shared" si="2"/>
        <v>0.21943197999999997</v>
      </c>
    </row>
    <row r="11" spans="1:11" x14ac:dyDescent="0.25">
      <c r="A11" s="25" t="s">
        <v>525</v>
      </c>
      <c r="B11" s="258">
        <v>0</v>
      </c>
      <c r="C11" s="74">
        <f t="shared" si="0"/>
        <v>0</v>
      </c>
      <c r="D11" s="258">
        <v>0</v>
      </c>
      <c r="E11" s="74">
        <f t="shared" si="1"/>
        <v>0</v>
      </c>
      <c r="F11" s="258">
        <v>2.5315000000000001E-2</v>
      </c>
      <c r="G11" s="74">
        <f t="shared" si="3"/>
        <v>4.1369168472216297E-4</v>
      </c>
      <c r="H11" s="96">
        <f t="shared" si="2"/>
        <v>2.5315000000000001E-2</v>
      </c>
    </row>
    <row r="12" spans="1:11" s="12" customFormat="1" ht="13" x14ac:dyDescent="0.3">
      <c r="A12" s="25" t="s">
        <v>493</v>
      </c>
      <c r="B12" s="258">
        <v>1.4999999999999999E-4</v>
      </c>
      <c r="C12" s="97">
        <f t="shared" si="0"/>
        <v>1.8526940377303357E-6</v>
      </c>
      <c r="D12" s="258">
        <v>0</v>
      </c>
      <c r="E12" s="97">
        <f t="shared" si="1"/>
        <v>0</v>
      </c>
      <c r="F12" s="258">
        <v>0</v>
      </c>
      <c r="G12" s="97">
        <f t="shared" si="3"/>
        <v>0</v>
      </c>
      <c r="H12" s="96">
        <f t="shared" si="2"/>
        <v>0</v>
      </c>
    </row>
    <row r="13" spans="1:11" x14ac:dyDescent="0.25">
      <c r="A13" s="309" t="s">
        <v>810</v>
      </c>
      <c r="B13" s="310">
        <f>SUM(Table12[Column2])</f>
        <v>8096.3179534900019</v>
      </c>
      <c r="C13" s="106">
        <f>SUM(Table12[Column3])</f>
        <v>99.999999999999972</v>
      </c>
      <c r="D13" s="106">
        <f>SUM(Table12[Column4])</f>
        <v>11964.47809482</v>
      </c>
      <c r="E13" s="106">
        <f>SUM(Table12[Column5])</f>
        <v>100</v>
      </c>
      <c r="F13" s="106">
        <f>SUM(Table12[Column6])</f>
        <v>6119.2914759699997</v>
      </c>
      <c r="G13" s="106">
        <f>SUM(Table12[Column8])</f>
        <v>100.00000000000003</v>
      </c>
      <c r="H13" s="106">
        <f>SUM(Table12[Column7])</f>
        <v>-5845.1866188500007</v>
      </c>
    </row>
    <row r="14" spans="1:11" x14ac:dyDescent="0.25">
      <c r="H14" s="182"/>
    </row>
    <row r="15" spans="1:11" x14ac:dyDescent="0.25">
      <c r="H15" s="44"/>
    </row>
    <row r="16" spans="1:11" x14ac:dyDescent="0.25">
      <c r="H16" s="44"/>
    </row>
    <row r="17" spans="6:8" x14ac:dyDescent="0.25">
      <c r="H17" s="44"/>
    </row>
    <row r="18" spans="6:8" x14ac:dyDescent="0.25">
      <c r="F18" s="9"/>
      <c r="H18" s="44"/>
    </row>
    <row r="19" spans="6:8" x14ac:dyDescent="0.25">
      <c r="H19" s="44"/>
    </row>
    <row r="20" spans="6:8" x14ac:dyDescent="0.25">
      <c r="H20" s="44"/>
    </row>
    <row r="21" spans="6:8" x14ac:dyDescent="0.25">
      <c r="H21" s="44"/>
    </row>
    <row r="22" spans="6:8" x14ac:dyDescent="0.25">
      <c r="H22" s="44"/>
    </row>
  </sheetData>
  <sortState xmlns:xlrd2="http://schemas.microsoft.com/office/spreadsheetml/2017/richdata2" ref="A5:F12">
    <sortCondition descending="1" ref="F4:F12"/>
  </sortState>
  <mergeCells count="6">
    <mergeCell ref="A2:A3"/>
    <mergeCell ref="J1:K1"/>
    <mergeCell ref="A1:H1"/>
    <mergeCell ref="H2:H3"/>
    <mergeCell ref="D2:G2"/>
    <mergeCell ref="B2:C2"/>
  </mergeCells>
  <hyperlinks>
    <hyperlink ref="J1:K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90625" style="4" customWidth="1"/>
    <col min="2" max="2" width="12.81640625" style="4" customWidth="1"/>
    <col min="3" max="3" width="12.7265625" style="4" customWidth="1"/>
    <col min="4" max="4" width="14.7265625" style="4" customWidth="1"/>
    <col min="5" max="5" width="13.1796875" style="4" customWidth="1"/>
    <col min="6" max="6" width="12.7265625" style="4" customWidth="1"/>
    <col min="7" max="7" width="12" style="4" customWidth="1"/>
    <col min="8" max="8" width="11.36328125" style="4" customWidth="1"/>
    <col min="9" max="16384" width="8.81640625" style="4"/>
  </cols>
  <sheetData>
    <row r="1" spans="1:10" ht="13" x14ac:dyDescent="0.3">
      <c r="A1" s="353" t="s">
        <v>467</v>
      </c>
      <c r="B1" s="353"/>
      <c r="C1" s="353"/>
      <c r="D1" s="353"/>
      <c r="E1" s="353"/>
      <c r="F1" s="353"/>
      <c r="G1" s="353"/>
      <c r="J1" s="183" t="s">
        <v>313</v>
      </c>
    </row>
    <row r="2" spans="1:10" ht="13" x14ac:dyDescent="0.3">
      <c r="A2" s="357" t="s">
        <v>281</v>
      </c>
      <c r="B2" s="354">
        <v>2023</v>
      </c>
      <c r="C2" s="356"/>
      <c r="D2" s="354">
        <v>2024</v>
      </c>
      <c r="E2" s="355"/>
      <c r="F2" s="355"/>
      <c r="G2" s="356"/>
      <c r="H2" s="350" t="s">
        <v>536</v>
      </c>
    </row>
    <row r="3" spans="1:10" ht="13" x14ac:dyDescent="0.3">
      <c r="A3" s="350"/>
      <c r="B3" s="27" t="s">
        <v>270</v>
      </c>
      <c r="C3" s="52" t="s">
        <v>282</v>
      </c>
      <c r="D3" s="27" t="s">
        <v>269</v>
      </c>
      <c r="E3" s="27" t="s">
        <v>283</v>
      </c>
      <c r="F3" s="27" t="s">
        <v>270</v>
      </c>
      <c r="G3" s="164" t="s">
        <v>283</v>
      </c>
      <c r="H3" s="351"/>
    </row>
    <row r="4" spans="1:10" x14ac:dyDescent="0.25">
      <c r="A4" s="25" t="s">
        <v>284</v>
      </c>
      <c r="B4" s="258">
        <v>2077.02757294</v>
      </c>
      <c r="C4" s="22">
        <f t="shared" ref="C4:C10" si="0">(B4/$B$11)*100</f>
        <v>76.900321619748297</v>
      </c>
      <c r="D4" s="258">
        <v>1991.4811298900001</v>
      </c>
      <c r="E4" s="22">
        <f t="shared" ref="E4:E10" si="1">(D4/$D$11)*100</f>
        <v>73.510401961672528</v>
      </c>
      <c r="F4" s="258">
        <v>2053.6744257199998</v>
      </c>
      <c r="G4" s="26">
        <f>(F4/$F$11)*100</f>
        <v>82.486677124665604</v>
      </c>
      <c r="H4" s="96">
        <f>Table13[[#This Row],[Column6]]-Table13[[#This Row],[Column4]]</f>
        <v>62.19329582999967</v>
      </c>
    </row>
    <row r="5" spans="1:10" x14ac:dyDescent="0.25">
      <c r="A5" s="25" t="s">
        <v>285</v>
      </c>
      <c r="B5" s="258">
        <v>589.32884386000001</v>
      </c>
      <c r="C5" s="22">
        <f t="shared" si="0"/>
        <v>21.819439579455981</v>
      </c>
      <c r="D5" s="258">
        <v>545.42695427000001</v>
      </c>
      <c r="E5" s="22">
        <f t="shared" si="1"/>
        <v>20.133032669675917</v>
      </c>
      <c r="F5" s="258">
        <v>383.75484544</v>
      </c>
      <c r="G5" s="26">
        <f t="shared" ref="G5:G10" si="2">(F5/$F$11)*100</f>
        <v>15.413671044638633</v>
      </c>
      <c r="H5" s="96">
        <f>Table13[[#This Row],[Column6]]-Table13[[#This Row],[Column4]]</f>
        <v>-161.67210883000001</v>
      </c>
    </row>
    <row r="6" spans="1:10" x14ac:dyDescent="0.25">
      <c r="A6" s="25" t="s">
        <v>287</v>
      </c>
      <c r="B6" s="258">
        <v>30.702276430000001</v>
      </c>
      <c r="C6" s="22">
        <f t="shared" si="0"/>
        <v>1.1367277751558387</v>
      </c>
      <c r="D6" s="258">
        <v>152.32800152000002</v>
      </c>
      <c r="E6" s="22">
        <f t="shared" si="1"/>
        <v>5.6227962463154109</v>
      </c>
      <c r="F6" s="258">
        <v>35.126077549999998</v>
      </c>
      <c r="G6" s="26">
        <f t="shared" si="2"/>
        <v>1.4108533374305425</v>
      </c>
      <c r="H6" s="96">
        <f>Table13[[#This Row],[Column6]]-Table13[[#This Row],[Column4]]</f>
        <v>-117.20192397000002</v>
      </c>
    </row>
    <row r="7" spans="1:10" x14ac:dyDescent="0.25">
      <c r="A7" s="25" t="s">
        <v>286</v>
      </c>
      <c r="B7" s="258">
        <v>2.6849365499999998</v>
      </c>
      <c r="C7" s="22">
        <f t="shared" si="0"/>
        <v>9.9407676100976755E-2</v>
      </c>
      <c r="D7" s="258">
        <v>11.822382660000001</v>
      </c>
      <c r="E7" s="22">
        <f t="shared" si="1"/>
        <v>0.43639283769126674</v>
      </c>
      <c r="F7" s="258">
        <v>8.6493814399999991</v>
      </c>
      <c r="G7" s="26">
        <f t="shared" si="2"/>
        <v>0.34740595940333774</v>
      </c>
      <c r="H7" s="96">
        <f>Table13[[#This Row],[Column6]]-Table13[[#This Row],[Column4]]</f>
        <v>-3.1730012200000015</v>
      </c>
    </row>
    <row r="8" spans="1:10" x14ac:dyDescent="0.25">
      <c r="A8" s="25" t="s">
        <v>288</v>
      </c>
      <c r="B8" s="258">
        <v>0.76261699999999999</v>
      </c>
      <c r="C8" s="22">
        <f t="shared" si="0"/>
        <v>2.8235298046465417E-2</v>
      </c>
      <c r="D8" s="258">
        <v>7.5000297500000004</v>
      </c>
      <c r="E8" s="22">
        <f t="shared" si="1"/>
        <v>0.27684430114457337</v>
      </c>
      <c r="F8" s="258">
        <v>8.0706539999999993</v>
      </c>
      <c r="G8" s="26">
        <f t="shared" si="2"/>
        <v>0.32416113398767921</v>
      </c>
      <c r="H8" s="96">
        <f>Table13[[#This Row],[Column6]]-Table13[[#This Row],[Column4]]</f>
        <v>0.57062424999999894</v>
      </c>
    </row>
    <row r="9" spans="1:10" x14ac:dyDescent="0.25">
      <c r="A9" s="25" t="s">
        <v>290</v>
      </c>
      <c r="B9" s="258">
        <v>0.42829073000000001</v>
      </c>
      <c r="C9" s="22">
        <f t="shared" si="0"/>
        <v>1.5857129348137069E-2</v>
      </c>
      <c r="D9" s="258">
        <v>0.52298208000000002</v>
      </c>
      <c r="E9" s="22">
        <f t="shared" si="1"/>
        <v>1.9304537885164435E-2</v>
      </c>
      <c r="F9" s="258">
        <v>0.42701091999999996</v>
      </c>
      <c r="G9" s="26">
        <f t="shared" si="2"/>
        <v>1.7151069052436414E-2</v>
      </c>
      <c r="H9" s="96">
        <f>Table13[[#This Row],[Column6]]-Table13[[#This Row],[Column4]]</f>
        <v>-9.5971160000000055E-2</v>
      </c>
    </row>
    <row r="10" spans="1:10" x14ac:dyDescent="0.25">
      <c r="A10" s="25" t="s">
        <v>289</v>
      </c>
      <c r="B10" s="258">
        <v>2.9500000000000001E-4</v>
      </c>
      <c r="C10" s="22">
        <f t="shared" si="0"/>
        <v>1.0922144305342391E-5</v>
      </c>
      <c r="D10" s="258">
        <v>3.3252910000000004E-2</v>
      </c>
      <c r="E10" s="22">
        <f t="shared" si="1"/>
        <v>1.2274456151288458E-3</v>
      </c>
      <c r="F10" s="258">
        <v>2E-3</v>
      </c>
      <c r="G10" s="26">
        <f t="shared" si="2"/>
        <v>8.0330821761824805E-5</v>
      </c>
      <c r="H10" s="96">
        <f>Table13[[#This Row],[Column6]]-Table13[[#This Row],[Column4]]</f>
        <v>-3.1252910000000002E-2</v>
      </c>
    </row>
    <row r="11" spans="1:10" s="12" customFormat="1" ht="13" x14ac:dyDescent="0.3">
      <c r="A11" s="31" t="s">
        <v>262</v>
      </c>
      <c r="B11" s="32">
        <f t="shared" ref="B11:G11" si="3">SUM(B4:B10)</f>
        <v>2700.93483251</v>
      </c>
      <c r="C11" s="98">
        <f t="shared" si="3"/>
        <v>99.999999999999986</v>
      </c>
      <c r="D11" s="32">
        <f t="shared" si="3"/>
        <v>2709.1147330800004</v>
      </c>
      <c r="E11" s="98">
        <f t="shared" si="3"/>
        <v>100</v>
      </c>
      <c r="F11" s="32">
        <f t="shared" si="3"/>
        <v>2489.7043950699999</v>
      </c>
      <c r="G11" s="98">
        <f t="shared" si="3"/>
        <v>99.999999999999972</v>
      </c>
      <c r="H11" s="98">
        <f>Table13[[#This Row],[Column6]]-Table13[[#This Row],[Column4]]</f>
        <v>-219.41033801000049</v>
      </c>
    </row>
  </sheetData>
  <mergeCells count="5">
    <mergeCell ref="A2:A3"/>
    <mergeCell ref="A1:G1"/>
    <mergeCell ref="H2:H3"/>
    <mergeCell ref="B2:C2"/>
    <mergeCell ref="D2:G2"/>
  </mergeCells>
  <hyperlinks>
    <hyperlink ref="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1"/>
  <sheetViews>
    <sheetView zoomScaleNormal="100" workbookViewId="0">
      <selection activeCell="H6" sqref="H6"/>
    </sheetView>
  </sheetViews>
  <sheetFormatPr defaultColWidth="8.81640625" defaultRowHeight="12.5" x14ac:dyDescent="0.25"/>
  <cols>
    <col min="1" max="1" width="47.08984375" style="4" customWidth="1"/>
    <col min="2" max="2" width="10.81640625" style="4" customWidth="1"/>
    <col min="3" max="3" width="12.7265625" style="4" customWidth="1"/>
    <col min="4" max="4" width="12.1796875" style="4" customWidth="1"/>
    <col min="5" max="5" width="13.1796875" style="4" customWidth="1"/>
    <col min="6" max="6" width="12.6328125" style="4" customWidth="1"/>
    <col min="7" max="7" width="12.08984375" style="4" customWidth="1"/>
    <col min="8" max="8" width="13.08984375" style="4" customWidth="1"/>
    <col min="9" max="9" width="8.81640625" style="4" customWidth="1"/>
    <col min="10" max="16384" width="8.81640625" style="4"/>
  </cols>
  <sheetData>
    <row r="1" spans="1:11" ht="13" x14ac:dyDescent="0.3">
      <c r="A1" s="353" t="s">
        <v>466</v>
      </c>
      <c r="B1" s="353"/>
      <c r="C1" s="353"/>
      <c r="D1" s="353"/>
      <c r="E1" s="353"/>
      <c r="F1" s="353"/>
      <c r="G1" s="353"/>
      <c r="J1" s="346" t="s">
        <v>313</v>
      </c>
      <c r="K1" s="346"/>
    </row>
    <row r="2" spans="1:11" ht="14.5" customHeight="1" x14ac:dyDescent="0.3">
      <c r="A2" s="357" t="s">
        <v>281</v>
      </c>
      <c r="B2" s="354">
        <v>2023</v>
      </c>
      <c r="C2" s="356"/>
      <c r="D2" s="354">
        <v>2024</v>
      </c>
      <c r="E2" s="355"/>
      <c r="F2" s="355"/>
      <c r="G2" s="356"/>
      <c r="H2" s="358" t="s">
        <v>323</v>
      </c>
    </row>
    <row r="3" spans="1:11" ht="13" x14ac:dyDescent="0.3">
      <c r="A3" s="350"/>
      <c r="B3" s="27" t="s">
        <v>270</v>
      </c>
      <c r="C3" s="52" t="s">
        <v>282</v>
      </c>
      <c r="D3" s="27" t="s">
        <v>269</v>
      </c>
      <c r="E3" s="27" t="s">
        <v>283</v>
      </c>
      <c r="F3" s="27" t="s">
        <v>270</v>
      </c>
      <c r="G3" s="164" t="s">
        <v>283</v>
      </c>
      <c r="H3" s="350"/>
    </row>
    <row r="4" spans="1:11" x14ac:dyDescent="0.25">
      <c r="A4" s="25" t="s">
        <v>284</v>
      </c>
      <c r="B4" s="311">
        <v>6601.6184213260003</v>
      </c>
      <c r="C4" s="22">
        <f>(B4/$B$14)*100</f>
        <v>77.227174318825192</v>
      </c>
      <c r="D4" s="258">
        <v>7270.4238439700002</v>
      </c>
      <c r="E4" s="22">
        <f>D4/$D$14*100</f>
        <v>52.868520549703433</v>
      </c>
      <c r="F4" s="258">
        <v>7782.5722216850008</v>
      </c>
      <c r="G4" s="22">
        <f>(F4/$F$14)*100</f>
        <v>77.566144159181619</v>
      </c>
      <c r="H4" s="26">
        <f>((F4/D4)-1)*100</f>
        <v>7.0442712654196882</v>
      </c>
    </row>
    <row r="5" spans="1:11" x14ac:dyDescent="0.25">
      <c r="A5" s="25" t="s">
        <v>285</v>
      </c>
      <c r="B5" s="311">
        <v>1611.6936021900001</v>
      </c>
      <c r="C5" s="22">
        <f t="shared" ref="C5:C13" si="0">(B5/$B$14)*100</f>
        <v>18.853943809109477</v>
      </c>
      <c r="D5" s="258">
        <v>6137.2566667900001</v>
      </c>
      <c r="E5" s="22">
        <f t="shared" ref="E5:E13" si="1">D5/$D$14*100</f>
        <v>44.628440813131007</v>
      </c>
      <c r="F5" s="258">
        <v>1846.8111481300002</v>
      </c>
      <c r="G5" s="22">
        <f t="shared" ref="G5:G13" si="2">(F5/$F$14)*100</f>
        <v>18.406513382746397</v>
      </c>
      <c r="H5" s="26">
        <f>((F5/D5)-1)*100</f>
        <v>-69.908197613381759</v>
      </c>
      <c r="I5" s="9"/>
      <c r="J5" s="9"/>
    </row>
    <row r="6" spans="1:11" x14ac:dyDescent="0.25">
      <c r="A6" s="25" t="s">
        <v>286</v>
      </c>
      <c r="B6" s="311">
        <v>292.29756093000003</v>
      </c>
      <c r="C6" s="22">
        <f t="shared" si="0"/>
        <v>3.4193607158491997</v>
      </c>
      <c r="D6" s="258">
        <v>256.51829128999998</v>
      </c>
      <c r="E6" s="22">
        <f t="shared" si="1"/>
        <v>1.8653303913895087</v>
      </c>
      <c r="F6" s="258">
        <v>382.33113429000002</v>
      </c>
      <c r="G6" s="22">
        <f t="shared" si="2"/>
        <v>3.8105591614363163</v>
      </c>
      <c r="H6" s="26">
        <f>((F6/D6)-1)*100</f>
        <v>49.046343778177473</v>
      </c>
    </row>
    <row r="7" spans="1:11" x14ac:dyDescent="0.25">
      <c r="A7" s="25" t="s">
        <v>290</v>
      </c>
      <c r="B7" s="311">
        <v>25.71577598</v>
      </c>
      <c r="C7" s="22">
        <f t="shared" si="0"/>
        <v>0.30082876464593034</v>
      </c>
      <c r="D7" s="258">
        <v>20.37677347</v>
      </c>
      <c r="E7" s="22">
        <f t="shared" si="1"/>
        <v>0.14817428667915114</v>
      </c>
      <c r="F7" s="258">
        <v>19.188442519999999</v>
      </c>
      <c r="G7" s="22">
        <f t="shared" si="2"/>
        <v>0.19124441846480456</v>
      </c>
      <c r="H7" s="26">
        <f>((F7/D7)-1)*100</f>
        <v>-5.8317915333825461</v>
      </c>
    </row>
    <row r="8" spans="1:11" x14ac:dyDescent="0.25">
      <c r="A8" s="25" t="s">
        <v>289</v>
      </c>
      <c r="B8" s="311">
        <v>0.39069845000000003</v>
      </c>
      <c r="C8" s="22">
        <f t="shared" si="0"/>
        <v>4.5704758104126164E-3</v>
      </c>
      <c r="D8" s="258">
        <v>0.61943193000000007</v>
      </c>
      <c r="E8" s="22">
        <f t="shared" si="1"/>
        <v>4.5043384571738032E-3</v>
      </c>
      <c r="F8" s="258">
        <v>0.98851564999999997</v>
      </c>
      <c r="G8" s="22">
        <f t="shared" si="2"/>
        <v>9.8521857847798013E-3</v>
      </c>
      <c r="H8" s="26">
        <f t="shared" ref="H8:H12" si="3">((F8/D8)-1)*100</f>
        <v>59.584225824458194</v>
      </c>
    </row>
    <row r="9" spans="1:11" x14ac:dyDescent="0.25">
      <c r="A9" s="25" t="s">
        <v>525</v>
      </c>
      <c r="B9" s="311">
        <v>1.86729419</v>
      </c>
      <c r="C9" s="22">
        <f t="shared" si="0"/>
        <v>2.1844015317488509E-2</v>
      </c>
      <c r="D9" s="258">
        <v>1.45852676</v>
      </c>
      <c r="E9" s="22">
        <f t="shared" si="1"/>
        <v>1.0606005047051911E-2</v>
      </c>
      <c r="F9" s="258">
        <v>0.81444508999999998</v>
      </c>
      <c r="G9" s="22">
        <f t="shared" si="2"/>
        <v>8.1172860927206415E-3</v>
      </c>
      <c r="H9" s="26">
        <f t="shared" si="3"/>
        <v>-44.159743082122127</v>
      </c>
    </row>
    <row r="10" spans="1:11" x14ac:dyDescent="0.25">
      <c r="A10" s="25" t="s">
        <v>288</v>
      </c>
      <c r="B10" s="311">
        <v>0.44654746000000001</v>
      </c>
      <c r="C10" s="22">
        <f t="shared" si="0"/>
        <v>5.2238097287849372E-3</v>
      </c>
      <c r="D10" s="258">
        <v>0.49562792999999999</v>
      </c>
      <c r="E10" s="22">
        <f t="shared" si="1"/>
        <v>3.6040698540490894E-3</v>
      </c>
      <c r="F10" s="258">
        <v>0.62603628</v>
      </c>
      <c r="G10" s="22">
        <f t="shared" si="2"/>
        <v>6.2394821352321807E-3</v>
      </c>
      <c r="H10" s="26">
        <f t="shared" si="3"/>
        <v>26.311743569415057</v>
      </c>
    </row>
    <row r="11" spans="1:11" x14ac:dyDescent="0.25">
      <c r="A11" s="25" t="s">
        <v>493</v>
      </c>
      <c r="B11" s="311">
        <v>0.18883749</v>
      </c>
      <c r="C11" s="22">
        <f t="shared" si="0"/>
        <v>2.2090622067838617E-3</v>
      </c>
      <c r="D11" s="258">
        <v>0.12539173000000001</v>
      </c>
      <c r="E11" s="22">
        <f t="shared" si="1"/>
        <v>9.1181413856168843E-4</v>
      </c>
      <c r="F11" s="258">
        <v>7.6638390000000001E-2</v>
      </c>
      <c r="G11" s="22">
        <f t="shared" si="2"/>
        <v>7.6382772141888743E-4</v>
      </c>
      <c r="H11" s="26">
        <f t="shared" si="3"/>
        <v>-38.880825713147118</v>
      </c>
    </row>
    <row r="12" spans="1:11" s="12" customFormat="1" ht="13" x14ac:dyDescent="0.3">
      <c r="A12" s="25" t="s">
        <v>287</v>
      </c>
      <c r="B12" s="311">
        <v>14.091464390000001</v>
      </c>
      <c r="C12" s="22">
        <f t="shared" si="0"/>
        <v>0.16484502850673141</v>
      </c>
      <c r="D12" s="258">
        <v>64.616345030000005</v>
      </c>
      <c r="E12" s="22">
        <f t="shared" si="1"/>
        <v>0.46987227132550363</v>
      </c>
      <c r="F12" s="258">
        <v>5.6799089999999997E-2</v>
      </c>
      <c r="G12" s="22">
        <f t="shared" si="2"/>
        <v>5.6609643669923535E-4</v>
      </c>
      <c r="H12" s="26">
        <f t="shared" si="3"/>
        <v>-99.91209795296588</v>
      </c>
    </row>
    <row r="13" spans="1:11" x14ac:dyDescent="0.25">
      <c r="A13" s="25" t="s">
        <v>526</v>
      </c>
      <c r="B13" s="311">
        <v>0</v>
      </c>
      <c r="C13" s="22">
        <f t="shared" si="0"/>
        <v>0</v>
      </c>
      <c r="D13" s="258">
        <v>4.87646E-3</v>
      </c>
      <c r="E13" s="22">
        <f t="shared" si="1"/>
        <v>3.5460274566197716E-5</v>
      </c>
      <c r="F13" s="258">
        <v>0</v>
      </c>
      <c r="G13" s="22">
        <f t="shared" si="2"/>
        <v>0</v>
      </c>
      <c r="H13" s="73"/>
    </row>
    <row r="14" spans="1:11" s="12" customFormat="1" ht="13" x14ac:dyDescent="0.3">
      <c r="A14" s="55" t="s">
        <v>262</v>
      </c>
      <c r="B14" s="244">
        <f t="shared" ref="B14" si="4">SUM(B4:B13)</f>
        <v>8548.3102024060008</v>
      </c>
      <c r="C14" s="32">
        <f t="shared" ref="C14:G14" si="5">SUM(C4:C13)</f>
        <v>100</v>
      </c>
      <c r="D14" s="99">
        <f t="shared" si="5"/>
        <v>13751.895775359999</v>
      </c>
      <c r="E14" s="32">
        <f t="shared" si="5"/>
        <v>99.999999999999986</v>
      </c>
      <c r="F14" s="99">
        <f>SUM(F4:F13)</f>
        <v>10033.465381125003</v>
      </c>
      <c r="G14" s="32">
        <f t="shared" si="5"/>
        <v>99.999999999999986</v>
      </c>
      <c r="H14" s="100">
        <f>SUM(H4:H13)</f>
        <v>-116.70607145752902</v>
      </c>
    </row>
    <row r="15" spans="1:11" x14ac:dyDescent="0.25">
      <c r="F15" s="44"/>
      <c r="G15" s="44"/>
    </row>
    <row r="16" spans="1:11" x14ac:dyDescent="0.25">
      <c r="F16" s="88"/>
      <c r="G16" s="182"/>
    </row>
    <row r="17" spans="6:13" x14ac:dyDescent="0.25">
      <c r="F17" s="85"/>
      <c r="G17" s="182"/>
      <c r="M17" s="9"/>
    </row>
    <row r="18" spans="6:13" x14ac:dyDescent="0.25">
      <c r="G18" s="182"/>
    </row>
    <row r="19" spans="6:13" x14ac:dyDescent="0.25">
      <c r="G19" s="44"/>
    </row>
    <row r="20" spans="6:13" x14ac:dyDescent="0.25">
      <c r="G20" s="44"/>
    </row>
    <row r="21" spans="6:13" x14ac:dyDescent="0.25">
      <c r="G21" s="44"/>
      <c r="I21" s="85"/>
    </row>
  </sheetData>
  <mergeCells count="6">
    <mergeCell ref="J1:K1"/>
    <mergeCell ref="A2:A3"/>
    <mergeCell ref="A1:G1"/>
    <mergeCell ref="H2:H3"/>
    <mergeCell ref="B2:C2"/>
    <mergeCell ref="D2:G2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J1:K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018F-8911-44DD-9706-52AEBAFACE64}">
  <dimension ref="A1:I139"/>
  <sheetViews>
    <sheetView zoomScaleNormal="100" workbookViewId="0">
      <selection activeCell="E124" sqref="E124"/>
    </sheetView>
  </sheetViews>
  <sheetFormatPr defaultRowHeight="12.5" x14ac:dyDescent="0.25"/>
  <cols>
    <col min="1" max="1" width="30.26953125" style="4" customWidth="1"/>
    <col min="2" max="2" width="12.36328125" style="4" bestFit="1" customWidth="1"/>
    <col min="3" max="3" width="32.6328125" style="4" customWidth="1"/>
    <col min="4" max="4" width="12.36328125" style="19" bestFit="1" customWidth="1"/>
    <col min="5" max="5" width="29.7265625" style="4" customWidth="1"/>
    <col min="6" max="6" width="12.36328125" style="19" bestFit="1" customWidth="1"/>
    <col min="7" max="16384" width="8.7265625" style="4"/>
  </cols>
  <sheetData>
    <row r="1" spans="1:9" ht="13" x14ac:dyDescent="0.3">
      <c r="A1" s="12" t="s">
        <v>835</v>
      </c>
      <c r="H1" s="346" t="s">
        <v>313</v>
      </c>
      <c r="I1" s="346"/>
    </row>
    <row r="2" spans="1:9" ht="13" x14ac:dyDescent="0.25">
      <c r="A2" s="207" t="s">
        <v>284</v>
      </c>
      <c r="B2" s="207" t="s">
        <v>507</v>
      </c>
      <c r="C2" s="207" t="s">
        <v>285</v>
      </c>
      <c r="D2" s="245" t="s">
        <v>507</v>
      </c>
      <c r="E2" s="52" t="s">
        <v>286</v>
      </c>
      <c r="F2" s="245" t="s">
        <v>507</v>
      </c>
    </row>
    <row r="3" spans="1:9" s="60" customFormat="1" x14ac:dyDescent="0.25">
      <c r="A3" s="205" t="s">
        <v>595</v>
      </c>
      <c r="B3" s="246">
        <v>2006.72442017</v>
      </c>
      <c r="C3" s="205" t="s">
        <v>600</v>
      </c>
      <c r="D3" s="253">
        <v>388.97233408999995</v>
      </c>
      <c r="E3" s="205" t="s">
        <v>602</v>
      </c>
      <c r="F3" s="246">
        <v>146.56503900000001</v>
      </c>
    </row>
    <row r="4" spans="1:9" s="60" customFormat="1" x14ac:dyDescent="0.25">
      <c r="A4" s="21" t="s">
        <v>598</v>
      </c>
      <c r="B4" s="70">
        <v>1455.24168882</v>
      </c>
      <c r="C4" s="21" t="s">
        <v>603</v>
      </c>
      <c r="D4" s="96">
        <v>161.67709166999998</v>
      </c>
      <c r="E4" s="21" t="s">
        <v>599</v>
      </c>
      <c r="F4" s="70">
        <v>119.19815043999999</v>
      </c>
    </row>
    <row r="5" spans="1:9" s="60" customFormat="1" x14ac:dyDescent="0.25">
      <c r="A5" s="206" t="s">
        <v>604</v>
      </c>
      <c r="B5" s="247">
        <v>240.40183967999999</v>
      </c>
      <c r="C5" s="206" t="s">
        <v>597</v>
      </c>
      <c r="D5" s="254">
        <v>77.452231400000002</v>
      </c>
      <c r="E5" s="206" t="s">
        <v>605</v>
      </c>
      <c r="F5" s="247">
        <v>62.348239</v>
      </c>
    </row>
    <row r="6" spans="1:9" s="60" customFormat="1" x14ac:dyDescent="0.25">
      <c r="A6" s="21" t="s">
        <v>607</v>
      </c>
      <c r="B6" s="70">
        <v>200.55339921999999</v>
      </c>
      <c r="C6" s="21" t="s">
        <v>606</v>
      </c>
      <c r="D6" s="96">
        <v>69.121378400000012</v>
      </c>
      <c r="E6" s="21" t="s">
        <v>608</v>
      </c>
      <c r="F6" s="70">
        <v>18.131626820000001</v>
      </c>
    </row>
    <row r="7" spans="1:9" s="60" customFormat="1" x14ac:dyDescent="0.25">
      <c r="A7" s="206" t="s">
        <v>668</v>
      </c>
      <c r="B7" s="247">
        <v>82.681815439999994</v>
      </c>
      <c r="C7" s="206" t="s">
        <v>645</v>
      </c>
      <c r="D7" s="254">
        <v>67.175185900000002</v>
      </c>
      <c r="E7" s="206" t="s">
        <v>615</v>
      </c>
      <c r="F7" s="247">
        <v>7.1744797699999996</v>
      </c>
    </row>
    <row r="8" spans="1:9" x14ac:dyDescent="0.25">
      <c r="A8" s="21" t="s">
        <v>653</v>
      </c>
      <c r="B8" s="70">
        <v>80.797307779999997</v>
      </c>
      <c r="C8" s="21" t="s">
        <v>646</v>
      </c>
      <c r="D8" s="96">
        <v>0.61863092000000008</v>
      </c>
      <c r="E8" s="21" t="s">
        <v>616</v>
      </c>
      <c r="F8" s="70">
        <v>6.3787577000000004</v>
      </c>
    </row>
    <row r="9" spans="1:9" x14ac:dyDescent="0.25">
      <c r="A9" s="206" t="s">
        <v>601</v>
      </c>
      <c r="B9" s="247">
        <v>78.848038430000003</v>
      </c>
      <c r="C9" s="206" t="s">
        <v>613</v>
      </c>
      <c r="D9" s="254">
        <v>0.14734282999999998</v>
      </c>
      <c r="E9" s="206" t="s">
        <v>651</v>
      </c>
      <c r="F9" s="247">
        <v>4.3396020700000006</v>
      </c>
    </row>
    <row r="10" spans="1:9" x14ac:dyDescent="0.25">
      <c r="A10" s="21" t="s">
        <v>663</v>
      </c>
      <c r="B10" s="70">
        <v>55.926407349999998</v>
      </c>
      <c r="C10" s="21" t="s">
        <v>657</v>
      </c>
      <c r="D10" s="96">
        <v>9.1511999999999996E-2</v>
      </c>
      <c r="E10" s="21" t="s">
        <v>649</v>
      </c>
      <c r="F10" s="70">
        <v>2.69691101</v>
      </c>
    </row>
    <row r="11" spans="1:9" x14ac:dyDescent="0.25">
      <c r="A11" s="206" t="s">
        <v>611</v>
      </c>
      <c r="B11" s="247">
        <v>48.877633270000004</v>
      </c>
      <c r="C11" s="206" t="s">
        <v>647</v>
      </c>
      <c r="D11" s="254">
        <v>3.3892140000000001E-2</v>
      </c>
      <c r="E11" s="206" t="s">
        <v>654</v>
      </c>
      <c r="F11" s="247">
        <v>2.492032</v>
      </c>
    </row>
    <row r="12" spans="1:9" x14ac:dyDescent="0.25">
      <c r="A12" s="21" t="s">
        <v>674</v>
      </c>
      <c r="B12" s="70">
        <v>43.973627130000004</v>
      </c>
      <c r="C12" s="21" t="s">
        <v>612</v>
      </c>
      <c r="D12" s="96">
        <v>0</v>
      </c>
      <c r="E12" s="21" t="s">
        <v>617</v>
      </c>
      <c r="F12" s="70">
        <v>5.552E-2</v>
      </c>
    </row>
    <row r="13" spans="1:9" x14ac:dyDescent="0.25">
      <c r="A13" s="206" t="s">
        <v>696</v>
      </c>
      <c r="B13" s="247">
        <v>37.52980256</v>
      </c>
      <c r="C13" s="206" t="s">
        <v>652</v>
      </c>
      <c r="D13" s="254">
        <v>0</v>
      </c>
      <c r="E13" s="206" t="s">
        <v>667</v>
      </c>
      <c r="F13" s="247">
        <v>0.03</v>
      </c>
    </row>
    <row r="14" spans="1:9" x14ac:dyDescent="0.25">
      <c r="A14" s="21" t="s">
        <v>648</v>
      </c>
      <c r="B14" s="70">
        <v>34.004112729999996</v>
      </c>
      <c r="C14" s="21" t="s">
        <v>594</v>
      </c>
      <c r="D14" s="96">
        <v>0</v>
      </c>
      <c r="E14" s="21" t="s">
        <v>614</v>
      </c>
      <c r="F14" s="70">
        <v>1.55584E-2</v>
      </c>
    </row>
    <row r="15" spans="1:9" x14ac:dyDescent="0.25">
      <c r="A15" s="206" t="s">
        <v>658</v>
      </c>
      <c r="B15" s="247">
        <v>33.942062469999996</v>
      </c>
      <c r="C15" s="206" t="s">
        <v>782</v>
      </c>
      <c r="D15" s="247">
        <v>0</v>
      </c>
      <c r="E15" s="206" t="s">
        <v>596</v>
      </c>
      <c r="F15" s="247">
        <v>6.7999999999999996E-3</v>
      </c>
    </row>
    <row r="16" spans="1:9" x14ac:dyDescent="0.25">
      <c r="A16" s="21" t="s">
        <v>655</v>
      </c>
      <c r="B16" s="70">
        <v>32.097113909999997</v>
      </c>
      <c r="C16" s="23" t="s">
        <v>833</v>
      </c>
      <c r="D16" s="250">
        <v>0</v>
      </c>
      <c r="E16" s="21" t="s">
        <v>669</v>
      </c>
      <c r="F16" s="70">
        <v>2.9849899999999999E-3</v>
      </c>
    </row>
    <row r="17" spans="1:6" x14ac:dyDescent="0.25">
      <c r="A17" s="206" t="s">
        <v>666</v>
      </c>
      <c r="B17" s="247">
        <v>27.68385851</v>
      </c>
      <c r="E17" s="206" t="s">
        <v>618</v>
      </c>
      <c r="F17" s="247">
        <v>1.9969300000000001E-3</v>
      </c>
    </row>
    <row r="18" spans="1:6" x14ac:dyDescent="0.25">
      <c r="A18" s="21" t="s">
        <v>780</v>
      </c>
      <c r="B18" s="70">
        <v>26.649674000000001</v>
      </c>
      <c r="E18" s="21" t="s">
        <v>662</v>
      </c>
      <c r="F18" s="70">
        <v>9.5401000000000004E-4</v>
      </c>
    </row>
    <row r="19" spans="1:6" x14ac:dyDescent="0.25">
      <c r="A19" s="206" t="s">
        <v>664</v>
      </c>
      <c r="B19" s="247">
        <v>25.50062093</v>
      </c>
      <c r="E19" s="206" t="s">
        <v>665</v>
      </c>
      <c r="F19" s="247">
        <v>5.4000000000000001E-4</v>
      </c>
    </row>
    <row r="20" spans="1:6" x14ac:dyDescent="0.25">
      <c r="A20" s="21" t="s">
        <v>609</v>
      </c>
      <c r="B20" s="70">
        <v>25.163830399999998</v>
      </c>
      <c r="E20" s="21" t="s">
        <v>824</v>
      </c>
      <c r="F20" s="70">
        <v>0</v>
      </c>
    </row>
    <row r="21" spans="1:6" x14ac:dyDescent="0.25">
      <c r="A21" s="206" t="s">
        <v>672</v>
      </c>
      <c r="B21" s="247">
        <v>21.049648739999999</v>
      </c>
      <c r="E21" s="206" t="s">
        <v>673</v>
      </c>
      <c r="F21" s="247">
        <v>0</v>
      </c>
    </row>
    <row r="22" spans="1:6" x14ac:dyDescent="0.25">
      <c r="A22" s="21" t="s">
        <v>670</v>
      </c>
      <c r="B22" s="70">
        <v>20.061088010000002</v>
      </c>
      <c r="E22" s="21" t="s">
        <v>675</v>
      </c>
      <c r="F22" s="70">
        <v>0</v>
      </c>
    </row>
    <row r="23" spans="1:6" x14ac:dyDescent="0.25">
      <c r="A23" s="206" t="s">
        <v>610</v>
      </c>
      <c r="B23" s="247">
        <v>18.74937156</v>
      </c>
      <c r="E23" s="206" t="s">
        <v>659</v>
      </c>
      <c r="F23" s="247">
        <v>0</v>
      </c>
    </row>
    <row r="24" spans="1:6" x14ac:dyDescent="0.25">
      <c r="A24" s="21" t="s">
        <v>661</v>
      </c>
      <c r="B24" s="70">
        <v>18.395111480000001</v>
      </c>
      <c r="E24" s="21" t="s">
        <v>783</v>
      </c>
      <c r="F24" s="70">
        <v>0</v>
      </c>
    </row>
    <row r="25" spans="1:6" x14ac:dyDescent="0.25">
      <c r="A25" s="206" t="s">
        <v>678</v>
      </c>
      <c r="B25" s="247">
        <v>17.947668440000001</v>
      </c>
      <c r="E25" s="206" t="s">
        <v>825</v>
      </c>
      <c r="F25" s="247">
        <v>0</v>
      </c>
    </row>
    <row r="26" spans="1:6" x14ac:dyDescent="0.25">
      <c r="A26" s="21" t="s">
        <v>705</v>
      </c>
      <c r="B26" s="70">
        <v>16.035708360000001</v>
      </c>
      <c r="E26" s="21" t="s">
        <v>784</v>
      </c>
      <c r="F26" s="70">
        <v>0</v>
      </c>
    </row>
    <row r="27" spans="1:6" x14ac:dyDescent="0.25">
      <c r="A27" s="206" t="s">
        <v>676</v>
      </c>
      <c r="B27" s="247">
        <v>15.897646230000001</v>
      </c>
      <c r="E27" s="206" t="s">
        <v>656</v>
      </c>
      <c r="F27" s="247">
        <v>0</v>
      </c>
    </row>
    <row r="28" spans="1:6" x14ac:dyDescent="0.25">
      <c r="A28" s="21" t="s">
        <v>693</v>
      </c>
      <c r="B28" s="70">
        <v>15.879269800000001</v>
      </c>
      <c r="E28" s="21" t="s">
        <v>677</v>
      </c>
      <c r="F28" s="70">
        <v>0</v>
      </c>
    </row>
    <row r="29" spans="1:6" x14ac:dyDescent="0.25">
      <c r="A29" s="206" t="s">
        <v>650</v>
      </c>
      <c r="B29" s="247">
        <v>14.73889593</v>
      </c>
      <c r="E29" s="206" t="s">
        <v>826</v>
      </c>
      <c r="F29" s="247">
        <v>0</v>
      </c>
    </row>
    <row r="30" spans="1:6" x14ac:dyDescent="0.25">
      <c r="A30" s="21" t="s">
        <v>682</v>
      </c>
      <c r="B30" s="70">
        <v>14.711278</v>
      </c>
      <c r="E30" s="21" t="s">
        <v>679</v>
      </c>
      <c r="F30" s="70">
        <v>0</v>
      </c>
    </row>
    <row r="31" spans="1:6" x14ac:dyDescent="0.25">
      <c r="A31" s="206" t="s">
        <v>719</v>
      </c>
      <c r="B31" s="247">
        <v>14.112604150000001</v>
      </c>
      <c r="E31" s="206" t="s">
        <v>681</v>
      </c>
      <c r="F31" s="247">
        <v>0</v>
      </c>
    </row>
    <row r="32" spans="1:6" x14ac:dyDescent="0.25">
      <c r="A32" s="21" t="s">
        <v>690</v>
      </c>
      <c r="B32" s="70">
        <v>13.940924039999999</v>
      </c>
      <c r="E32" s="21" t="s">
        <v>827</v>
      </c>
      <c r="F32" s="70">
        <v>0</v>
      </c>
    </row>
    <row r="33" spans="1:6" x14ac:dyDescent="0.25">
      <c r="A33" s="206" t="s">
        <v>687</v>
      </c>
      <c r="B33" s="247">
        <v>10.3286582</v>
      </c>
      <c r="E33" s="206" t="s">
        <v>828</v>
      </c>
      <c r="F33" s="247">
        <v>0</v>
      </c>
    </row>
    <row r="34" spans="1:6" x14ac:dyDescent="0.25">
      <c r="A34" s="21" t="s">
        <v>702</v>
      </c>
      <c r="B34" s="70">
        <v>9.4944617400000002</v>
      </c>
      <c r="E34" s="21" t="s">
        <v>829</v>
      </c>
      <c r="F34" s="70">
        <v>0</v>
      </c>
    </row>
    <row r="35" spans="1:6" x14ac:dyDescent="0.25">
      <c r="A35" s="206" t="s">
        <v>680</v>
      </c>
      <c r="B35" s="247">
        <v>8.0223128599999995</v>
      </c>
      <c r="E35" s="206" t="s">
        <v>830</v>
      </c>
      <c r="F35" s="247">
        <v>0</v>
      </c>
    </row>
    <row r="36" spans="1:6" x14ac:dyDescent="0.25">
      <c r="A36" s="21" t="s">
        <v>685</v>
      </c>
      <c r="B36" s="70">
        <v>7.8734633299999999</v>
      </c>
      <c r="E36" s="21" t="s">
        <v>831</v>
      </c>
      <c r="F36" s="70">
        <v>0</v>
      </c>
    </row>
    <row r="37" spans="1:6" x14ac:dyDescent="0.25">
      <c r="A37" s="206" t="s">
        <v>684</v>
      </c>
      <c r="B37" s="247">
        <v>7.8051064000000006</v>
      </c>
      <c r="E37" s="206" t="s">
        <v>671</v>
      </c>
      <c r="F37" s="247">
        <v>0</v>
      </c>
    </row>
    <row r="38" spans="1:6" x14ac:dyDescent="0.25">
      <c r="A38" s="21" t="s">
        <v>700</v>
      </c>
      <c r="B38" s="70">
        <v>7.6699930999999992</v>
      </c>
      <c r="E38" s="21" t="s">
        <v>832</v>
      </c>
      <c r="F38" s="70">
        <v>0</v>
      </c>
    </row>
    <row r="39" spans="1:6" x14ac:dyDescent="0.25">
      <c r="A39" s="206" t="s">
        <v>692</v>
      </c>
      <c r="B39" s="247">
        <v>7.4608522800000001</v>
      </c>
      <c r="E39" s="206" t="s">
        <v>683</v>
      </c>
      <c r="F39" s="247">
        <v>0</v>
      </c>
    </row>
    <row r="40" spans="1:6" x14ac:dyDescent="0.25">
      <c r="A40" s="21" t="s">
        <v>688</v>
      </c>
      <c r="B40" s="70">
        <v>7.1217819599999999</v>
      </c>
      <c r="E40" s="23" t="s">
        <v>785</v>
      </c>
      <c r="F40" s="250">
        <v>0</v>
      </c>
    </row>
    <row r="41" spans="1:6" x14ac:dyDescent="0.25">
      <c r="A41" s="206" t="s">
        <v>689</v>
      </c>
      <c r="B41" s="247">
        <v>7.0564145900000002</v>
      </c>
      <c r="F41" s="4"/>
    </row>
    <row r="42" spans="1:6" x14ac:dyDescent="0.25">
      <c r="A42" s="21" t="s">
        <v>701</v>
      </c>
      <c r="B42" s="70">
        <v>5.5281320700000007</v>
      </c>
      <c r="F42" s="4"/>
    </row>
    <row r="43" spans="1:6" x14ac:dyDescent="0.25">
      <c r="A43" s="206" t="s">
        <v>711</v>
      </c>
      <c r="B43" s="247">
        <v>4.9827415899999998</v>
      </c>
      <c r="F43" s="4"/>
    </row>
    <row r="44" spans="1:6" x14ac:dyDescent="0.25">
      <c r="A44" s="21" t="s">
        <v>707</v>
      </c>
      <c r="B44" s="70">
        <v>4.9366554599999999</v>
      </c>
      <c r="F44" s="4"/>
    </row>
    <row r="45" spans="1:6" x14ac:dyDescent="0.25">
      <c r="A45" s="206" t="s">
        <v>699</v>
      </c>
      <c r="B45" s="247">
        <v>4.4659369800000004</v>
      </c>
      <c r="F45" s="4"/>
    </row>
    <row r="46" spans="1:6" x14ac:dyDescent="0.25">
      <c r="A46" s="21" t="s">
        <v>720</v>
      </c>
      <c r="B46" s="70">
        <v>4.2088068600000001</v>
      </c>
      <c r="F46" s="4"/>
    </row>
    <row r="47" spans="1:6" x14ac:dyDescent="0.25">
      <c r="A47" s="206" t="s">
        <v>686</v>
      </c>
      <c r="B47" s="247">
        <v>3.8755448299999999</v>
      </c>
      <c r="F47" s="4"/>
    </row>
    <row r="48" spans="1:6" x14ac:dyDescent="0.25">
      <c r="A48" s="21" t="s">
        <v>695</v>
      </c>
      <c r="B48" s="70">
        <v>3.8534603999999999</v>
      </c>
      <c r="F48" s="4"/>
    </row>
    <row r="49" spans="1:6" x14ac:dyDescent="0.25">
      <c r="A49" s="206" t="s">
        <v>697</v>
      </c>
      <c r="B49" s="247">
        <v>3.6882520400000001</v>
      </c>
      <c r="F49" s="4"/>
    </row>
    <row r="50" spans="1:6" x14ac:dyDescent="0.25">
      <c r="A50" s="21" t="s">
        <v>713</v>
      </c>
      <c r="B50" s="70">
        <v>3.6875582499999999</v>
      </c>
      <c r="F50" s="4"/>
    </row>
    <row r="51" spans="1:6" x14ac:dyDescent="0.25">
      <c r="A51" s="206" t="s">
        <v>708</v>
      </c>
      <c r="B51" s="247">
        <v>3.6794118</v>
      </c>
      <c r="F51" s="4"/>
    </row>
    <row r="52" spans="1:6" x14ac:dyDescent="0.25">
      <c r="A52" s="21" t="s">
        <v>698</v>
      </c>
      <c r="B52" s="70">
        <v>3.3301347300000002</v>
      </c>
      <c r="F52" s="4"/>
    </row>
    <row r="53" spans="1:6" x14ac:dyDescent="0.25">
      <c r="A53" s="206" t="s">
        <v>694</v>
      </c>
      <c r="B53" s="247">
        <v>3.3117584500000001</v>
      </c>
      <c r="F53" s="4"/>
    </row>
    <row r="54" spans="1:6" x14ac:dyDescent="0.25">
      <c r="A54" s="21" t="s">
        <v>660</v>
      </c>
      <c r="B54" s="70">
        <v>3.3028372500000001</v>
      </c>
      <c r="F54" s="4"/>
    </row>
    <row r="55" spans="1:6" x14ac:dyDescent="0.25">
      <c r="A55" s="206" t="s">
        <v>704</v>
      </c>
      <c r="B55" s="247">
        <v>2.9735890400000002</v>
      </c>
      <c r="F55" s="4"/>
    </row>
    <row r="56" spans="1:6" x14ac:dyDescent="0.25">
      <c r="A56" s="21" t="s">
        <v>722</v>
      </c>
      <c r="B56" s="70">
        <v>2.8152208599999997</v>
      </c>
      <c r="F56" s="4"/>
    </row>
    <row r="57" spans="1:6" x14ac:dyDescent="0.25">
      <c r="A57" s="206" t="s">
        <v>709</v>
      </c>
      <c r="B57" s="247">
        <v>2.7779523900000003</v>
      </c>
      <c r="F57" s="4"/>
    </row>
    <row r="58" spans="1:6" x14ac:dyDescent="0.25">
      <c r="A58" s="21" t="s">
        <v>726</v>
      </c>
      <c r="B58" s="70">
        <v>2.6841817900000002</v>
      </c>
      <c r="F58" s="4"/>
    </row>
    <row r="59" spans="1:6" x14ac:dyDescent="0.25">
      <c r="A59" s="206" t="s">
        <v>710</v>
      </c>
      <c r="B59" s="247">
        <v>1.8874543799999999</v>
      </c>
      <c r="F59" s="4"/>
    </row>
    <row r="60" spans="1:6" x14ac:dyDescent="0.25">
      <c r="A60" s="21" t="s">
        <v>716</v>
      </c>
      <c r="B60" s="70">
        <v>1.8512420700000001</v>
      </c>
      <c r="F60" s="4"/>
    </row>
    <row r="61" spans="1:6" x14ac:dyDescent="0.25">
      <c r="A61" s="206" t="s">
        <v>706</v>
      </c>
      <c r="B61" s="247">
        <v>1.7629424499999999</v>
      </c>
      <c r="F61" s="4"/>
    </row>
    <row r="62" spans="1:6" x14ac:dyDescent="0.25">
      <c r="A62" s="21" t="s">
        <v>724</v>
      </c>
      <c r="B62" s="70">
        <v>1.6637531699999999</v>
      </c>
      <c r="F62" s="4"/>
    </row>
    <row r="63" spans="1:6" x14ac:dyDescent="0.25">
      <c r="A63" s="206" t="s">
        <v>721</v>
      </c>
      <c r="B63" s="247">
        <v>1.5428966100000001</v>
      </c>
      <c r="F63" s="4"/>
    </row>
    <row r="64" spans="1:6" x14ac:dyDescent="0.25">
      <c r="A64" s="21" t="s">
        <v>717</v>
      </c>
      <c r="B64" s="70">
        <v>1.5119332700000001</v>
      </c>
      <c r="F64" s="4"/>
    </row>
    <row r="65" spans="1:6" x14ac:dyDescent="0.25">
      <c r="A65" s="206" t="s">
        <v>718</v>
      </c>
      <c r="B65" s="247">
        <v>1.4779942399999999</v>
      </c>
      <c r="F65" s="4"/>
    </row>
    <row r="66" spans="1:6" x14ac:dyDescent="0.25">
      <c r="A66" s="21" t="s">
        <v>755</v>
      </c>
      <c r="B66" s="70">
        <v>1.2486149199999999</v>
      </c>
      <c r="F66" s="4"/>
    </row>
    <row r="67" spans="1:6" x14ac:dyDescent="0.25">
      <c r="A67" s="206" t="s">
        <v>746</v>
      </c>
      <c r="B67" s="247">
        <v>1.2427629099999999</v>
      </c>
      <c r="F67" s="4"/>
    </row>
    <row r="68" spans="1:6" x14ac:dyDescent="0.25">
      <c r="A68" s="21" t="s">
        <v>703</v>
      </c>
      <c r="B68" s="70">
        <v>1.1029238300000002</v>
      </c>
      <c r="F68" s="4"/>
    </row>
    <row r="69" spans="1:6" x14ac:dyDescent="0.25">
      <c r="A69" s="206" t="s">
        <v>732</v>
      </c>
      <c r="B69" s="247">
        <v>0.89574605000000007</v>
      </c>
      <c r="F69" s="4"/>
    </row>
    <row r="70" spans="1:6" x14ac:dyDescent="0.25">
      <c r="A70" s="21" t="s">
        <v>734</v>
      </c>
      <c r="B70" s="70">
        <v>0.85192131999999998</v>
      </c>
      <c r="F70" s="4"/>
    </row>
    <row r="71" spans="1:6" x14ac:dyDescent="0.25">
      <c r="A71" s="206" t="s">
        <v>738</v>
      </c>
      <c r="B71" s="247">
        <v>0.80948213999999996</v>
      </c>
      <c r="F71" s="4"/>
    </row>
    <row r="72" spans="1:6" x14ac:dyDescent="0.25">
      <c r="A72" s="21" t="s">
        <v>712</v>
      </c>
      <c r="B72" s="70">
        <v>0.79543344999999999</v>
      </c>
      <c r="F72" s="4"/>
    </row>
    <row r="73" spans="1:6" x14ac:dyDescent="0.25">
      <c r="A73" s="206" t="s">
        <v>728</v>
      </c>
      <c r="B73" s="247">
        <v>0.68386363000000006</v>
      </c>
      <c r="F73" s="4"/>
    </row>
    <row r="74" spans="1:6" x14ac:dyDescent="0.25">
      <c r="A74" s="21" t="s">
        <v>764</v>
      </c>
      <c r="B74" s="70">
        <v>0.63525560999999997</v>
      </c>
      <c r="F74" s="4"/>
    </row>
    <row r="75" spans="1:6" x14ac:dyDescent="0.25">
      <c r="A75" s="206" t="s">
        <v>727</v>
      </c>
      <c r="B75" s="247">
        <v>0.63248730000000009</v>
      </c>
      <c r="F75" s="4"/>
    </row>
    <row r="76" spans="1:6" x14ac:dyDescent="0.25">
      <c r="A76" s="21" t="s">
        <v>737</v>
      </c>
      <c r="B76" s="70">
        <v>0.61055153000000006</v>
      </c>
      <c r="F76" s="4"/>
    </row>
    <row r="77" spans="1:6" x14ac:dyDescent="0.25">
      <c r="A77" s="206" t="s">
        <v>741</v>
      </c>
      <c r="B77" s="247">
        <v>0.50385353999999993</v>
      </c>
      <c r="F77" s="4"/>
    </row>
    <row r="78" spans="1:6" x14ac:dyDescent="0.25">
      <c r="A78" s="21" t="s">
        <v>761</v>
      </c>
      <c r="B78" s="70">
        <v>0.50113034000000001</v>
      </c>
      <c r="F78" s="4"/>
    </row>
    <row r="79" spans="1:6" x14ac:dyDescent="0.25">
      <c r="A79" s="206" t="s">
        <v>743</v>
      </c>
      <c r="B79" s="247">
        <v>0.43790859000000004</v>
      </c>
      <c r="F79" s="4"/>
    </row>
    <row r="80" spans="1:6" x14ac:dyDescent="0.25">
      <c r="A80" s="21" t="s">
        <v>754</v>
      </c>
      <c r="B80" s="70">
        <v>0.419269</v>
      </c>
      <c r="F80" s="4"/>
    </row>
    <row r="81" spans="1:6" x14ac:dyDescent="0.25">
      <c r="A81" s="206" t="s">
        <v>715</v>
      </c>
      <c r="B81" s="247">
        <v>0.41615536999999997</v>
      </c>
      <c r="F81" s="4"/>
    </row>
    <row r="82" spans="1:6" x14ac:dyDescent="0.25">
      <c r="A82" s="21" t="s">
        <v>742</v>
      </c>
      <c r="B82" s="70">
        <v>0.40329478000000002</v>
      </c>
      <c r="F82" s="4"/>
    </row>
    <row r="83" spans="1:6" x14ac:dyDescent="0.25">
      <c r="A83" s="206" t="s">
        <v>691</v>
      </c>
      <c r="B83" s="247">
        <v>0.39010753000000004</v>
      </c>
      <c r="F83" s="4"/>
    </row>
    <row r="84" spans="1:6" x14ac:dyDescent="0.25">
      <c r="A84" s="21" t="s">
        <v>723</v>
      </c>
      <c r="B84" s="70">
        <v>0.34342255999999999</v>
      </c>
      <c r="F84" s="4"/>
    </row>
    <row r="85" spans="1:6" x14ac:dyDescent="0.25">
      <c r="A85" s="206" t="s">
        <v>714</v>
      </c>
      <c r="B85" s="247">
        <v>0.33264740000000004</v>
      </c>
      <c r="F85" s="4"/>
    </row>
    <row r="86" spans="1:6" x14ac:dyDescent="0.25">
      <c r="A86" s="21" t="s">
        <v>751</v>
      </c>
      <c r="B86" s="70">
        <v>0.26292199999999999</v>
      </c>
      <c r="F86" s="4"/>
    </row>
    <row r="87" spans="1:6" x14ac:dyDescent="0.25">
      <c r="A87" s="206" t="s">
        <v>733</v>
      </c>
      <c r="B87" s="247">
        <v>0.25663671999999998</v>
      </c>
      <c r="F87" s="4"/>
    </row>
    <row r="88" spans="1:6" x14ac:dyDescent="0.25">
      <c r="A88" s="21" t="s">
        <v>745</v>
      </c>
      <c r="B88" s="70">
        <v>0.23832398000000002</v>
      </c>
      <c r="F88" s="4"/>
    </row>
    <row r="89" spans="1:6" x14ac:dyDescent="0.25">
      <c r="A89" s="206" t="s">
        <v>759</v>
      </c>
      <c r="B89" s="247">
        <v>0.19183538</v>
      </c>
      <c r="F89" s="4"/>
    </row>
    <row r="90" spans="1:6" x14ac:dyDescent="0.25">
      <c r="A90" s="21" t="s">
        <v>729</v>
      </c>
      <c r="B90" s="70">
        <v>0.17856502999999999</v>
      </c>
      <c r="F90" s="4"/>
    </row>
    <row r="91" spans="1:6" x14ac:dyDescent="0.25">
      <c r="A91" s="206" t="s">
        <v>753</v>
      </c>
      <c r="B91" s="247">
        <v>0.16829542</v>
      </c>
      <c r="F91" s="4"/>
    </row>
    <row r="92" spans="1:6" x14ac:dyDescent="0.25">
      <c r="A92" s="21" t="s">
        <v>748</v>
      </c>
      <c r="B92" s="70">
        <v>0.16597829</v>
      </c>
      <c r="F92" s="4"/>
    </row>
    <row r="93" spans="1:6" x14ac:dyDescent="0.25">
      <c r="A93" s="206" t="s">
        <v>725</v>
      </c>
      <c r="B93" s="247">
        <v>0.12757773</v>
      </c>
      <c r="F93" s="4"/>
    </row>
    <row r="94" spans="1:6" x14ac:dyDescent="0.25">
      <c r="A94" s="21" t="s">
        <v>740</v>
      </c>
      <c r="B94" s="70">
        <v>0.12325034</v>
      </c>
      <c r="F94" s="4"/>
    </row>
    <row r="95" spans="1:6" x14ac:dyDescent="0.25">
      <c r="A95" s="206" t="s">
        <v>735</v>
      </c>
      <c r="B95" s="247">
        <v>0.11427100999999999</v>
      </c>
      <c r="F95" s="4"/>
    </row>
    <row r="96" spans="1:6" x14ac:dyDescent="0.25">
      <c r="A96" s="21" t="s">
        <v>762</v>
      </c>
      <c r="B96" s="70">
        <v>0.11275410000000001</v>
      </c>
      <c r="F96" s="4"/>
    </row>
    <row r="97" spans="1:6" x14ac:dyDescent="0.25">
      <c r="A97" s="206" t="s">
        <v>747</v>
      </c>
      <c r="B97" s="247">
        <v>0.10663707</v>
      </c>
      <c r="F97" s="4"/>
    </row>
    <row r="98" spans="1:6" x14ac:dyDescent="0.25">
      <c r="A98" s="21" t="s">
        <v>730</v>
      </c>
      <c r="B98" s="70">
        <v>0.10384499000000001</v>
      </c>
      <c r="F98" s="4"/>
    </row>
    <row r="99" spans="1:6" x14ac:dyDescent="0.25">
      <c r="A99" s="206" t="s">
        <v>752</v>
      </c>
      <c r="B99" s="247">
        <v>8.3929770000000001E-2</v>
      </c>
      <c r="F99" s="4"/>
    </row>
    <row r="100" spans="1:6" x14ac:dyDescent="0.25">
      <c r="A100" s="21" t="s">
        <v>765</v>
      </c>
      <c r="B100" s="70">
        <v>6.9730710000000001E-2</v>
      </c>
      <c r="F100" s="4"/>
    </row>
    <row r="101" spans="1:6" x14ac:dyDescent="0.25">
      <c r="A101" s="206" t="s">
        <v>760</v>
      </c>
      <c r="B101" s="247">
        <v>6.5114909999999998E-2</v>
      </c>
      <c r="F101" s="4"/>
    </row>
    <row r="102" spans="1:6" x14ac:dyDescent="0.25">
      <c r="A102" s="21" t="s">
        <v>766</v>
      </c>
      <c r="B102" s="70">
        <v>5.8962339999999995E-2</v>
      </c>
      <c r="F102" s="4"/>
    </row>
    <row r="103" spans="1:6" x14ac:dyDescent="0.25">
      <c r="A103" s="206" t="s">
        <v>758</v>
      </c>
      <c r="B103" s="247">
        <v>4.0947999999999998E-2</v>
      </c>
      <c r="F103" s="4"/>
    </row>
    <row r="104" spans="1:6" x14ac:dyDescent="0.25">
      <c r="A104" s="21" t="s">
        <v>771</v>
      </c>
      <c r="B104" s="70">
        <v>3.4393E-2</v>
      </c>
      <c r="F104" s="4"/>
    </row>
    <row r="105" spans="1:6" x14ac:dyDescent="0.25">
      <c r="A105" s="206" t="s">
        <v>767</v>
      </c>
      <c r="B105" s="247">
        <v>2.2853479999999999E-2</v>
      </c>
      <c r="F105" s="4"/>
    </row>
    <row r="106" spans="1:6" x14ac:dyDescent="0.25">
      <c r="A106" s="21" t="s">
        <v>763</v>
      </c>
      <c r="B106" s="70">
        <v>2.139307E-2</v>
      </c>
      <c r="F106" s="4"/>
    </row>
    <row r="107" spans="1:6" x14ac:dyDescent="0.25">
      <c r="A107" s="206" t="s">
        <v>750</v>
      </c>
      <c r="B107" s="247">
        <v>1.9599999999999999E-2</v>
      </c>
      <c r="F107" s="4"/>
    </row>
    <row r="108" spans="1:6" x14ac:dyDescent="0.25">
      <c r="A108" s="21" t="s">
        <v>768</v>
      </c>
      <c r="B108" s="70">
        <v>1.47054E-2</v>
      </c>
      <c r="F108" s="4"/>
    </row>
    <row r="109" spans="1:6" x14ac:dyDescent="0.25">
      <c r="A109" s="206" t="s">
        <v>756</v>
      </c>
      <c r="B109" s="247">
        <v>1.388381E-2</v>
      </c>
      <c r="F109" s="4"/>
    </row>
    <row r="110" spans="1:6" x14ac:dyDescent="0.25">
      <c r="A110" s="21" t="s">
        <v>749</v>
      </c>
      <c r="B110" s="70">
        <v>1.274724E-2</v>
      </c>
      <c r="F110" s="4"/>
    </row>
    <row r="111" spans="1:6" x14ac:dyDescent="0.25">
      <c r="A111" s="206" t="s">
        <v>757</v>
      </c>
      <c r="B111" s="247">
        <v>1.171259E-2</v>
      </c>
      <c r="F111" s="4"/>
    </row>
    <row r="112" spans="1:6" x14ac:dyDescent="0.25">
      <c r="A112" s="21" t="s">
        <v>744</v>
      </c>
      <c r="B112" s="70">
        <v>8.8138999999999995E-3</v>
      </c>
      <c r="F112" s="4"/>
    </row>
    <row r="113" spans="1:6" x14ac:dyDescent="0.25">
      <c r="A113" s="206" t="s">
        <v>736</v>
      </c>
      <c r="B113" s="247">
        <v>5.7999999999999996E-3</v>
      </c>
      <c r="F113" s="4"/>
    </row>
    <row r="114" spans="1:6" x14ac:dyDescent="0.25">
      <c r="A114" s="21" t="s">
        <v>770</v>
      </c>
      <c r="B114" s="70">
        <v>5.0404200000000003E-3</v>
      </c>
      <c r="F114" s="4"/>
    </row>
    <row r="115" spans="1:6" x14ac:dyDescent="0.25">
      <c r="A115" s="206" t="s">
        <v>739</v>
      </c>
      <c r="B115" s="247">
        <v>2.0470000000000002E-3</v>
      </c>
      <c r="F115" s="4"/>
    </row>
    <row r="116" spans="1:6" x14ac:dyDescent="0.25">
      <c r="A116" s="21" t="s">
        <v>772</v>
      </c>
      <c r="B116" s="70">
        <v>5.0000000000000002E-5</v>
      </c>
      <c r="F116" s="4"/>
    </row>
    <row r="117" spans="1:6" x14ac:dyDescent="0.25">
      <c r="A117" s="206" t="s">
        <v>773</v>
      </c>
      <c r="B117" s="247">
        <v>0</v>
      </c>
      <c r="F117" s="4"/>
    </row>
    <row r="118" spans="1:6" x14ac:dyDescent="0.25">
      <c r="A118" s="21" t="s">
        <v>811</v>
      </c>
      <c r="B118" s="70">
        <v>0</v>
      </c>
      <c r="F118" s="4"/>
    </row>
    <row r="119" spans="1:6" x14ac:dyDescent="0.25">
      <c r="A119" s="206" t="s">
        <v>774</v>
      </c>
      <c r="B119" s="247">
        <v>0</v>
      </c>
      <c r="F119" s="4"/>
    </row>
    <row r="120" spans="1:6" x14ac:dyDescent="0.25">
      <c r="A120" s="21" t="s">
        <v>775</v>
      </c>
      <c r="B120" s="70">
        <v>0</v>
      </c>
      <c r="F120" s="4"/>
    </row>
    <row r="121" spans="1:6" x14ac:dyDescent="0.25">
      <c r="A121" s="206" t="s">
        <v>812</v>
      </c>
      <c r="B121" s="247">
        <v>0</v>
      </c>
      <c r="F121" s="4"/>
    </row>
    <row r="122" spans="1:6" x14ac:dyDescent="0.25">
      <c r="A122" s="21" t="s">
        <v>776</v>
      </c>
      <c r="B122" s="70">
        <v>0</v>
      </c>
      <c r="F122" s="4"/>
    </row>
    <row r="123" spans="1:6" x14ac:dyDescent="0.25">
      <c r="A123" s="206" t="s">
        <v>731</v>
      </c>
      <c r="B123" s="247">
        <v>0</v>
      </c>
      <c r="F123" s="4"/>
    </row>
    <row r="124" spans="1:6" x14ac:dyDescent="0.25">
      <c r="A124" s="21" t="s">
        <v>813</v>
      </c>
      <c r="B124" s="70">
        <v>0</v>
      </c>
      <c r="F124" s="4"/>
    </row>
    <row r="125" spans="1:6" x14ac:dyDescent="0.25">
      <c r="A125" s="206" t="s">
        <v>777</v>
      </c>
      <c r="B125" s="247">
        <v>0</v>
      </c>
      <c r="F125" s="4"/>
    </row>
    <row r="126" spans="1:6" x14ac:dyDescent="0.25">
      <c r="A126" s="21" t="s">
        <v>814</v>
      </c>
      <c r="B126" s="70">
        <v>0</v>
      </c>
      <c r="F126" s="4"/>
    </row>
    <row r="127" spans="1:6" x14ac:dyDescent="0.25">
      <c r="A127" s="206" t="s">
        <v>815</v>
      </c>
      <c r="B127" s="247">
        <v>0</v>
      </c>
    </row>
    <row r="128" spans="1:6" x14ac:dyDescent="0.25">
      <c r="A128" s="21" t="s">
        <v>778</v>
      </c>
      <c r="B128" s="70">
        <v>0</v>
      </c>
    </row>
    <row r="129" spans="1:2" x14ac:dyDescent="0.25">
      <c r="A129" s="206" t="s">
        <v>816</v>
      </c>
      <c r="B129" s="247">
        <v>0</v>
      </c>
    </row>
    <row r="130" spans="1:2" x14ac:dyDescent="0.25">
      <c r="A130" s="21" t="s">
        <v>769</v>
      </c>
      <c r="B130" s="70">
        <v>0</v>
      </c>
    </row>
    <row r="131" spans="1:2" x14ac:dyDescent="0.25">
      <c r="A131" s="206" t="s">
        <v>779</v>
      </c>
      <c r="B131" s="247">
        <v>0</v>
      </c>
    </row>
    <row r="132" spans="1:2" x14ac:dyDescent="0.25">
      <c r="A132" s="21" t="s">
        <v>781</v>
      </c>
      <c r="B132" s="70">
        <v>0</v>
      </c>
    </row>
    <row r="133" spans="1:2" x14ac:dyDescent="0.25">
      <c r="A133" s="206" t="s">
        <v>817</v>
      </c>
      <c r="B133" s="247">
        <v>0</v>
      </c>
    </row>
    <row r="134" spans="1:2" x14ac:dyDescent="0.25">
      <c r="A134" s="21" t="s">
        <v>818</v>
      </c>
      <c r="B134" s="70">
        <v>0</v>
      </c>
    </row>
    <row r="135" spans="1:2" x14ac:dyDescent="0.25">
      <c r="A135" s="206" t="s">
        <v>819</v>
      </c>
      <c r="B135" s="247">
        <v>0</v>
      </c>
    </row>
    <row r="136" spans="1:2" x14ac:dyDescent="0.25">
      <c r="A136" s="21" t="s">
        <v>820</v>
      </c>
      <c r="B136" s="70">
        <v>0</v>
      </c>
    </row>
    <row r="137" spans="1:2" x14ac:dyDescent="0.25">
      <c r="A137" s="206" t="s">
        <v>821</v>
      </c>
      <c r="B137" s="247">
        <v>0</v>
      </c>
    </row>
    <row r="138" spans="1:2" x14ac:dyDescent="0.25">
      <c r="A138" s="21" t="s">
        <v>822</v>
      </c>
      <c r="B138" s="70">
        <v>0</v>
      </c>
    </row>
    <row r="139" spans="1:2" x14ac:dyDescent="0.25">
      <c r="A139" s="248" t="s">
        <v>823</v>
      </c>
      <c r="B139" s="249">
        <v>0</v>
      </c>
    </row>
  </sheetData>
  <mergeCells count="1">
    <mergeCell ref="H1:I1"/>
  </mergeCells>
  <hyperlinks>
    <hyperlink ref="H1:I1" location="'Table of Content'!A1" display="Table of Content" xr:uid="{98EDAD4D-8C4B-41DA-A656-306FCDBB3C81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A3D0-85AB-4C4E-A5CC-74103285108D}">
  <dimension ref="A1:I139"/>
  <sheetViews>
    <sheetView zoomScaleNormal="100" workbookViewId="0">
      <selection activeCell="I15" sqref="I15"/>
    </sheetView>
  </sheetViews>
  <sheetFormatPr defaultRowHeight="12.5" x14ac:dyDescent="0.25"/>
  <cols>
    <col min="1" max="1" width="31.26953125" style="4" customWidth="1"/>
    <col min="2" max="2" width="14.81640625" style="4" customWidth="1"/>
    <col min="3" max="3" width="31.54296875" style="4" customWidth="1"/>
    <col min="4" max="4" width="12.36328125" style="4" bestFit="1" customWidth="1"/>
    <col min="5" max="5" width="33.6328125" style="4" customWidth="1"/>
    <col min="6" max="6" width="12.36328125" style="4" bestFit="1" customWidth="1"/>
    <col min="7" max="16384" width="8.7265625" style="4"/>
  </cols>
  <sheetData>
    <row r="1" spans="1:9" ht="13" x14ac:dyDescent="0.3">
      <c r="A1" s="12" t="s">
        <v>836</v>
      </c>
      <c r="H1" s="346" t="s">
        <v>313</v>
      </c>
      <c r="I1" s="346"/>
    </row>
    <row r="2" spans="1:9" ht="13" x14ac:dyDescent="0.25">
      <c r="A2" s="52" t="s">
        <v>284</v>
      </c>
      <c r="B2" s="52" t="s">
        <v>507</v>
      </c>
      <c r="C2" s="52" t="s">
        <v>285</v>
      </c>
      <c r="D2" s="52" t="s">
        <v>507</v>
      </c>
      <c r="E2" s="52" t="s">
        <v>286</v>
      </c>
      <c r="F2" s="52" t="s">
        <v>507</v>
      </c>
    </row>
    <row r="3" spans="1:9" s="60" customFormat="1" x14ac:dyDescent="0.25">
      <c r="A3" s="205" t="s">
        <v>609</v>
      </c>
      <c r="B3" s="246">
        <v>584.08286812999995</v>
      </c>
      <c r="C3" s="206" t="s">
        <v>600</v>
      </c>
      <c r="D3" s="251">
        <v>1207.3721487100001</v>
      </c>
      <c r="E3" s="205" t="s">
        <v>614</v>
      </c>
      <c r="F3" s="246">
        <v>269.01410670999996</v>
      </c>
    </row>
    <row r="4" spans="1:9" s="60" customFormat="1" x14ac:dyDescent="0.25">
      <c r="A4" s="21" t="s">
        <v>601</v>
      </c>
      <c r="B4" s="70">
        <v>555.13560391999999</v>
      </c>
      <c r="C4" s="21" t="s">
        <v>603</v>
      </c>
      <c r="D4" s="181">
        <v>323.25910572000004</v>
      </c>
      <c r="E4" s="21" t="s">
        <v>615</v>
      </c>
      <c r="F4" s="70">
        <v>42.412390380000005</v>
      </c>
    </row>
    <row r="5" spans="1:9" s="60" customFormat="1" x14ac:dyDescent="0.25">
      <c r="A5" s="206" t="s">
        <v>648</v>
      </c>
      <c r="B5" s="247">
        <v>434.64019675999998</v>
      </c>
      <c r="C5" s="206" t="s">
        <v>597</v>
      </c>
      <c r="D5" s="251">
        <v>302.86305450999998</v>
      </c>
      <c r="E5" s="206" t="s">
        <v>616</v>
      </c>
      <c r="F5" s="247">
        <v>23.794228969999999</v>
      </c>
    </row>
    <row r="6" spans="1:9" s="60" customFormat="1" x14ac:dyDescent="0.25">
      <c r="A6" s="21" t="s">
        <v>610</v>
      </c>
      <c r="B6" s="70">
        <v>310.70886730000001</v>
      </c>
      <c r="C6" s="21" t="s">
        <v>612</v>
      </c>
      <c r="D6" s="181">
        <v>5.6819665599999993</v>
      </c>
      <c r="E6" s="21" t="s">
        <v>617</v>
      </c>
      <c r="F6" s="70">
        <v>12.241822259999999</v>
      </c>
    </row>
    <row r="7" spans="1:9" s="60" customFormat="1" x14ac:dyDescent="0.25">
      <c r="A7" s="206" t="s">
        <v>686</v>
      </c>
      <c r="B7" s="247">
        <v>253.60796463</v>
      </c>
      <c r="C7" s="206" t="s">
        <v>645</v>
      </c>
      <c r="D7" s="251">
        <v>3.32254067</v>
      </c>
      <c r="E7" s="206" t="s">
        <v>649</v>
      </c>
      <c r="F7" s="247">
        <v>5.30434523</v>
      </c>
    </row>
    <row r="8" spans="1:9" x14ac:dyDescent="0.25">
      <c r="A8" s="21" t="s">
        <v>661</v>
      </c>
      <c r="B8" s="70">
        <v>221.72323625999999</v>
      </c>
      <c r="C8" s="21" t="s">
        <v>613</v>
      </c>
      <c r="D8" s="181">
        <v>2.6841729600000002</v>
      </c>
      <c r="E8" s="21" t="s">
        <v>656</v>
      </c>
      <c r="F8" s="70">
        <v>5.0523538800000001</v>
      </c>
    </row>
    <row r="9" spans="1:9" x14ac:dyDescent="0.25">
      <c r="A9" s="206" t="s">
        <v>611</v>
      </c>
      <c r="B9" s="247">
        <v>201.94915143</v>
      </c>
      <c r="C9" s="206" t="s">
        <v>606</v>
      </c>
      <c r="D9" s="251">
        <v>0.94243508999999992</v>
      </c>
      <c r="E9" s="206" t="s">
        <v>659</v>
      </c>
      <c r="F9" s="247">
        <v>4.4882191900000006</v>
      </c>
    </row>
    <row r="10" spans="1:9" x14ac:dyDescent="0.25">
      <c r="A10" s="21" t="s">
        <v>668</v>
      </c>
      <c r="B10" s="70">
        <v>196.94590718999999</v>
      </c>
      <c r="C10" s="21" t="s">
        <v>782</v>
      </c>
      <c r="D10" s="181">
        <v>0.62658650999999999</v>
      </c>
      <c r="E10" s="21" t="s">
        <v>618</v>
      </c>
      <c r="F10" s="70">
        <v>3.7172684900000004</v>
      </c>
    </row>
    <row r="11" spans="1:9" x14ac:dyDescent="0.25">
      <c r="A11" s="206" t="s">
        <v>660</v>
      </c>
      <c r="B11" s="247">
        <v>185.26300798</v>
      </c>
      <c r="C11" s="206" t="s">
        <v>646</v>
      </c>
      <c r="D11" s="251">
        <v>5.91374E-2</v>
      </c>
      <c r="E11" s="206" t="s">
        <v>681</v>
      </c>
      <c r="F11" s="247">
        <v>3.2232686800000003</v>
      </c>
    </row>
    <row r="12" spans="1:9" x14ac:dyDescent="0.25">
      <c r="A12" s="21" t="s">
        <v>676</v>
      </c>
      <c r="B12" s="70">
        <v>179.40071308</v>
      </c>
      <c r="C12" s="21" t="s">
        <v>652</v>
      </c>
      <c r="D12" s="181">
        <v>0</v>
      </c>
      <c r="E12" s="21" t="s">
        <v>596</v>
      </c>
      <c r="F12" s="70">
        <v>2.57243567</v>
      </c>
    </row>
    <row r="13" spans="1:9" x14ac:dyDescent="0.25">
      <c r="A13" s="206" t="s">
        <v>685</v>
      </c>
      <c r="B13" s="247">
        <v>159.87033138999999</v>
      </c>
      <c r="C13" s="206" t="s">
        <v>647</v>
      </c>
      <c r="D13" s="251">
        <v>0</v>
      </c>
      <c r="E13" s="206" t="s">
        <v>669</v>
      </c>
      <c r="F13" s="247">
        <v>2.5717299599999999</v>
      </c>
    </row>
    <row r="14" spans="1:9" x14ac:dyDescent="0.25">
      <c r="A14" s="21" t="s">
        <v>712</v>
      </c>
      <c r="B14" s="70">
        <v>159.10043582</v>
      </c>
      <c r="C14" s="21" t="s">
        <v>657</v>
      </c>
      <c r="D14" s="181">
        <v>0</v>
      </c>
      <c r="E14" s="21" t="s">
        <v>667</v>
      </c>
      <c r="F14" s="70">
        <v>2.3435460299999997</v>
      </c>
    </row>
    <row r="15" spans="1:9" x14ac:dyDescent="0.25">
      <c r="A15" s="206" t="s">
        <v>680</v>
      </c>
      <c r="B15" s="247">
        <v>157.97219261000001</v>
      </c>
      <c r="C15" s="206" t="s">
        <v>594</v>
      </c>
      <c r="D15" s="251">
        <v>0</v>
      </c>
      <c r="E15" s="206" t="s">
        <v>608</v>
      </c>
      <c r="F15" s="247">
        <v>1.5256551399999998</v>
      </c>
    </row>
    <row r="16" spans="1:9" x14ac:dyDescent="0.25">
      <c r="A16" s="21" t="s">
        <v>672</v>
      </c>
      <c r="B16" s="70">
        <v>156.67782022999998</v>
      </c>
      <c r="C16" s="23" t="s">
        <v>833</v>
      </c>
      <c r="D16" s="252">
        <v>0</v>
      </c>
      <c r="E16" s="21" t="s">
        <v>662</v>
      </c>
      <c r="F16" s="70">
        <v>1.3185201299999998</v>
      </c>
    </row>
    <row r="17" spans="1:6" x14ac:dyDescent="0.25">
      <c r="A17" s="206" t="s">
        <v>607</v>
      </c>
      <c r="B17" s="247">
        <v>145.43600361</v>
      </c>
      <c r="E17" s="206" t="s">
        <v>654</v>
      </c>
      <c r="F17" s="247">
        <v>0.97210806999999999</v>
      </c>
    </row>
    <row r="18" spans="1:6" x14ac:dyDescent="0.25">
      <c r="A18" s="21" t="s">
        <v>732</v>
      </c>
      <c r="B18" s="70">
        <v>143.88326108000001</v>
      </c>
      <c r="E18" s="21" t="s">
        <v>677</v>
      </c>
      <c r="F18" s="70">
        <v>0.55047217000000004</v>
      </c>
    </row>
    <row r="19" spans="1:6" x14ac:dyDescent="0.25">
      <c r="A19" s="206" t="s">
        <v>663</v>
      </c>
      <c r="B19" s="247">
        <v>142.65652591999998</v>
      </c>
      <c r="E19" s="206" t="s">
        <v>675</v>
      </c>
      <c r="F19" s="247">
        <v>0.23477173000000001</v>
      </c>
    </row>
    <row r="20" spans="1:6" x14ac:dyDescent="0.25">
      <c r="A20" s="21" t="s">
        <v>698</v>
      </c>
      <c r="B20" s="70">
        <v>124.9021635</v>
      </c>
      <c r="E20" s="21" t="s">
        <v>605</v>
      </c>
      <c r="F20" s="70">
        <v>0.20474445000000002</v>
      </c>
    </row>
    <row r="21" spans="1:6" x14ac:dyDescent="0.25">
      <c r="A21" s="206" t="s">
        <v>707</v>
      </c>
      <c r="B21" s="247">
        <v>110.46841879999999</v>
      </c>
      <c r="E21" s="206" t="s">
        <v>783</v>
      </c>
      <c r="F21" s="247">
        <v>0.20137391000000002</v>
      </c>
    </row>
    <row r="22" spans="1:6" x14ac:dyDescent="0.25">
      <c r="A22" s="21" t="s">
        <v>710</v>
      </c>
      <c r="B22" s="70">
        <v>110.16132718999999</v>
      </c>
      <c r="E22" s="21" t="s">
        <v>599</v>
      </c>
      <c r="F22" s="70">
        <v>0.1714176</v>
      </c>
    </row>
    <row r="23" spans="1:6" x14ac:dyDescent="0.25">
      <c r="A23" s="206" t="s">
        <v>713</v>
      </c>
      <c r="B23" s="247">
        <v>103.91548426</v>
      </c>
      <c r="E23" s="206" t="s">
        <v>785</v>
      </c>
      <c r="F23" s="247">
        <v>0.13794434</v>
      </c>
    </row>
    <row r="24" spans="1:6" x14ac:dyDescent="0.25">
      <c r="A24" s="21" t="s">
        <v>696</v>
      </c>
      <c r="B24" s="70">
        <v>100.2983333</v>
      </c>
      <c r="E24" s="21" t="s">
        <v>665</v>
      </c>
      <c r="F24" s="70">
        <v>6.6947010000000001E-2</v>
      </c>
    </row>
    <row r="25" spans="1:6" x14ac:dyDescent="0.25">
      <c r="A25" s="206" t="s">
        <v>692</v>
      </c>
      <c r="B25" s="247">
        <v>98.40242551</v>
      </c>
      <c r="E25" s="206" t="s">
        <v>784</v>
      </c>
      <c r="F25" s="247">
        <v>6.4993229999999999E-2</v>
      </c>
    </row>
    <row r="26" spans="1:6" x14ac:dyDescent="0.25">
      <c r="A26" s="21" t="s">
        <v>678</v>
      </c>
      <c r="B26" s="70">
        <v>97.411845689999993</v>
      </c>
      <c r="E26" s="21" t="s">
        <v>671</v>
      </c>
      <c r="F26" s="70">
        <v>6.0810089999999997E-2</v>
      </c>
    </row>
    <row r="27" spans="1:6" x14ac:dyDescent="0.25">
      <c r="A27" s="206" t="s">
        <v>706</v>
      </c>
      <c r="B27" s="247">
        <v>90.649143379999998</v>
      </c>
      <c r="E27" s="206" t="s">
        <v>602</v>
      </c>
      <c r="F27" s="247">
        <v>4.2999999999999997E-2</v>
      </c>
    </row>
    <row r="28" spans="1:6" x14ac:dyDescent="0.25">
      <c r="A28" s="21" t="s">
        <v>598</v>
      </c>
      <c r="B28" s="70">
        <v>88.40816018000001</v>
      </c>
      <c r="E28" s="21" t="s">
        <v>651</v>
      </c>
      <c r="F28" s="70">
        <v>3.2173270000000004E-2</v>
      </c>
    </row>
    <row r="29" spans="1:6" x14ac:dyDescent="0.25">
      <c r="A29" s="206" t="s">
        <v>694</v>
      </c>
      <c r="B29" s="247">
        <v>86.830155189999999</v>
      </c>
      <c r="E29" s="206" t="s">
        <v>683</v>
      </c>
      <c r="F29" s="247">
        <v>1.0487700000000001E-2</v>
      </c>
    </row>
    <row r="30" spans="1:6" x14ac:dyDescent="0.25">
      <c r="A30" s="21" t="s">
        <v>689</v>
      </c>
      <c r="B30" s="70">
        <v>82.04104765999999</v>
      </c>
      <c r="E30" s="21" t="s">
        <v>824</v>
      </c>
      <c r="F30" s="70">
        <v>0</v>
      </c>
    </row>
    <row r="31" spans="1:6" x14ac:dyDescent="0.25">
      <c r="A31" s="206" t="s">
        <v>721</v>
      </c>
      <c r="B31" s="247">
        <v>77.658695739999999</v>
      </c>
      <c r="E31" s="206" t="s">
        <v>673</v>
      </c>
      <c r="F31" s="247">
        <v>0</v>
      </c>
    </row>
    <row r="32" spans="1:6" x14ac:dyDescent="0.25">
      <c r="A32" s="21" t="s">
        <v>717</v>
      </c>
      <c r="B32" s="70">
        <v>77.282136780000002</v>
      </c>
      <c r="E32" s="21" t="s">
        <v>825</v>
      </c>
      <c r="F32" s="70">
        <v>0</v>
      </c>
    </row>
    <row r="33" spans="1:6" x14ac:dyDescent="0.25">
      <c r="A33" s="206" t="s">
        <v>650</v>
      </c>
      <c r="B33" s="247">
        <v>73.501643129999991</v>
      </c>
      <c r="E33" s="206" t="s">
        <v>826</v>
      </c>
      <c r="F33" s="247">
        <v>0</v>
      </c>
    </row>
    <row r="34" spans="1:6" x14ac:dyDescent="0.25">
      <c r="A34" s="21" t="s">
        <v>655</v>
      </c>
      <c r="B34" s="70">
        <v>72.693667189999999</v>
      </c>
      <c r="E34" s="21" t="s">
        <v>679</v>
      </c>
      <c r="F34" s="70">
        <v>0</v>
      </c>
    </row>
    <row r="35" spans="1:6" x14ac:dyDescent="0.25">
      <c r="A35" s="206" t="s">
        <v>666</v>
      </c>
      <c r="B35" s="247">
        <v>69.818186849999989</v>
      </c>
      <c r="E35" s="206" t="s">
        <v>827</v>
      </c>
      <c r="F35" s="247">
        <v>0</v>
      </c>
    </row>
    <row r="36" spans="1:6" x14ac:dyDescent="0.25">
      <c r="A36" s="21" t="s">
        <v>709</v>
      </c>
      <c r="B36" s="70">
        <v>69.602473010000011</v>
      </c>
      <c r="E36" s="21" t="s">
        <v>828</v>
      </c>
      <c r="F36" s="70">
        <v>0</v>
      </c>
    </row>
    <row r="37" spans="1:6" x14ac:dyDescent="0.25">
      <c r="A37" s="206" t="s">
        <v>690</v>
      </c>
      <c r="B37" s="247">
        <v>66.226951799999995</v>
      </c>
      <c r="E37" s="206" t="s">
        <v>829</v>
      </c>
      <c r="F37" s="247">
        <v>0</v>
      </c>
    </row>
    <row r="38" spans="1:6" x14ac:dyDescent="0.25">
      <c r="A38" s="21" t="s">
        <v>738</v>
      </c>
      <c r="B38" s="70">
        <v>66.035799600000004</v>
      </c>
      <c r="E38" s="21" t="s">
        <v>830</v>
      </c>
      <c r="F38" s="70">
        <v>0</v>
      </c>
    </row>
    <row r="39" spans="1:6" x14ac:dyDescent="0.25">
      <c r="A39" s="206" t="s">
        <v>708</v>
      </c>
      <c r="B39" s="247">
        <v>65.81100902</v>
      </c>
      <c r="E39" s="206" t="s">
        <v>831</v>
      </c>
      <c r="F39" s="247">
        <v>0</v>
      </c>
    </row>
    <row r="40" spans="1:6" x14ac:dyDescent="0.25">
      <c r="A40" s="21" t="s">
        <v>718</v>
      </c>
      <c r="B40" s="70">
        <v>65.622715389999996</v>
      </c>
      <c r="E40" s="23" t="s">
        <v>832</v>
      </c>
      <c r="F40" s="250">
        <v>0</v>
      </c>
    </row>
    <row r="41" spans="1:6" x14ac:dyDescent="0.25">
      <c r="A41" s="206" t="s">
        <v>700</v>
      </c>
      <c r="B41" s="247">
        <v>65.345914129999997</v>
      </c>
    </row>
    <row r="42" spans="1:6" x14ac:dyDescent="0.25">
      <c r="A42" s="21" t="s">
        <v>697</v>
      </c>
      <c r="B42" s="70">
        <v>65.196144740000008</v>
      </c>
    </row>
    <row r="43" spans="1:6" x14ac:dyDescent="0.25">
      <c r="A43" s="206" t="s">
        <v>742</v>
      </c>
      <c r="B43" s="247">
        <v>62.683147179999999</v>
      </c>
    </row>
    <row r="44" spans="1:6" x14ac:dyDescent="0.25">
      <c r="A44" s="21" t="s">
        <v>725</v>
      </c>
      <c r="B44" s="70">
        <v>62.43507786</v>
      </c>
    </row>
    <row r="45" spans="1:6" x14ac:dyDescent="0.25">
      <c r="A45" s="206" t="s">
        <v>728</v>
      </c>
      <c r="B45" s="247">
        <v>62.195856979999995</v>
      </c>
    </row>
    <row r="46" spans="1:6" x14ac:dyDescent="0.25">
      <c r="A46" s="21" t="s">
        <v>688</v>
      </c>
      <c r="B46" s="70">
        <v>61.244419289999996</v>
      </c>
    </row>
    <row r="47" spans="1:6" x14ac:dyDescent="0.25">
      <c r="A47" s="206" t="s">
        <v>703</v>
      </c>
      <c r="B47" s="247">
        <v>60.19284451</v>
      </c>
    </row>
    <row r="48" spans="1:6" x14ac:dyDescent="0.25">
      <c r="A48" s="21" t="s">
        <v>705</v>
      </c>
      <c r="B48" s="70">
        <v>58.179296555000001</v>
      </c>
    </row>
    <row r="49" spans="1:2" x14ac:dyDescent="0.25">
      <c r="A49" s="206" t="s">
        <v>719</v>
      </c>
      <c r="B49" s="247">
        <v>56.721002340000005</v>
      </c>
    </row>
    <row r="50" spans="1:2" x14ac:dyDescent="0.25">
      <c r="A50" s="21" t="s">
        <v>699</v>
      </c>
      <c r="B50" s="70">
        <v>56.53561552</v>
      </c>
    </row>
    <row r="51" spans="1:2" x14ac:dyDescent="0.25">
      <c r="A51" s="206" t="s">
        <v>653</v>
      </c>
      <c r="B51" s="247">
        <v>55.985875219999997</v>
      </c>
    </row>
    <row r="52" spans="1:2" x14ac:dyDescent="0.25">
      <c r="A52" s="21" t="s">
        <v>702</v>
      </c>
      <c r="B52" s="70">
        <v>55.296105869999998</v>
      </c>
    </row>
    <row r="53" spans="1:2" x14ac:dyDescent="0.25">
      <c r="A53" s="206" t="s">
        <v>735</v>
      </c>
      <c r="B53" s="247">
        <v>52.774613810000005</v>
      </c>
    </row>
    <row r="54" spans="1:2" x14ac:dyDescent="0.25">
      <c r="A54" s="21" t="s">
        <v>704</v>
      </c>
      <c r="B54" s="70">
        <v>51.946301689999999</v>
      </c>
    </row>
    <row r="55" spans="1:2" x14ac:dyDescent="0.25">
      <c r="A55" s="206" t="s">
        <v>701</v>
      </c>
      <c r="B55" s="247">
        <v>50.707552240000005</v>
      </c>
    </row>
    <row r="56" spans="1:2" x14ac:dyDescent="0.25">
      <c r="A56" s="21" t="s">
        <v>716</v>
      </c>
      <c r="B56" s="70">
        <v>48.601360210000003</v>
      </c>
    </row>
    <row r="57" spans="1:2" x14ac:dyDescent="0.25">
      <c r="A57" s="206" t="s">
        <v>758</v>
      </c>
      <c r="B57" s="247">
        <v>48.129604479999998</v>
      </c>
    </row>
    <row r="58" spans="1:2" x14ac:dyDescent="0.25">
      <c r="A58" s="21" t="s">
        <v>746</v>
      </c>
      <c r="B58" s="70">
        <v>46.434059820000002</v>
      </c>
    </row>
    <row r="59" spans="1:2" x14ac:dyDescent="0.25">
      <c r="A59" s="206" t="s">
        <v>674</v>
      </c>
      <c r="B59" s="247">
        <v>46.244908509999995</v>
      </c>
    </row>
    <row r="60" spans="1:2" x14ac:dyDescent="0.25">
      <c r="A60" s="21" t="s">
        <v>658</v>
      </c>
      <c r="B60" s="70">
        <v>45.086189149999996</v>
      </c>
    </row>
    <row r="61" spans="1:2" x14ac:dyDescent="0.25">
      <c r="A61" s="206" t="s">
        <v>720</v>
      </c>
      <c r="B61" s="247">
        <v>43.860179889999998</v>
      </c>
    </row>
    <row r="62" spans="1:2" x14ac:dyDescent="0.25">
      <c r="A62" s="21" t="s">
        <v>729</v>
      </c>
      <c r="B62" s="70">
        <v>40.989449960000002</v>
      </c>
    </row>
    <row r="63" spans="1:2" x14ac:dyDescent="0.25">
      <c r="A63" s="206" t="s">
        <v>727</v>
      </c>
      <c r="B63" s="247">
        <v>40.370001369999997</v>
      </c>
    </row>
    <row r="64" spans="1:2" x14ac:dyDescent="0.25">
      <c r="A64" s="21" t="s">
        <v>684</v>
      </c>
      <c r="B64" s="70">
        <v>39.297870029999999</v>
      </c>
    </row>
    <row r="65" spans="1:2" x14ac:dyDescent="0.25">
      <c r="A65" s="206" t="s">
        <v>766</v>
      </c>
      <c r="B65" s="247">
        <v>38.350013670000003</v>
      </c>
    </row>
    <row r="66" spans="1:2" x14ac:dyDescent="0.25">
      <c r="A66" s="21" t="s">
        <v>733</v>
      </c>
      <c r="B66" s="70">
        <v>38.251640049999999</v>
      </c>
    </row>
    <row r="67" spans="1:2" x14ac:dyDescent="0.25">
      <c r="A67" s="206" t="s">
        <v>761</v>
      </c>
      <c r="B67" s="247">
        <v>28.66655476</v>
      </c>
    </row>
    <row r="68" spans="1:2" x14ac:dyDescent="0.25">
      <c r="A68" s="21" t="s">
        <v>760</v>
      </c>
      <c r="B68" s="70">
        <v>26.741751899999997</v>
      </c>
    </row>
    <row r="69" spans="1:2" x14ac:dyDescent="0.25">
      <c r="A69" s="206" t="s">
        <v>743</v>
      </c>
      <c r="B69" s="247">
        <v>24.197551170000001</v>
      </c>
    </row>
    <row r="70" spans="1:2" x14ac:dyDescent="0.25">
      <c r="A70" s="21" t="s">
        <v>745</v>
      </c>
      <c r="B70" s="70">
        <v>22.7994427</v>
      </c>
    </row>
    <row r="71" spans="1:2" x14ac:dyDescent="0.25">
      <c r="A71" s="206" t="s">
        <v>740</v>
      </c>
      <c r="B71" s="247">
        <v>19.540552139999999</v>
      </c>
    </row>
    <row r="72" spans="1:2" x14ac:dyDescent="0.25">
      <c r="A72" s="21" t="s">
        <v>741</v>
      </c>
      <c r="B72" s="70">
        <v>19.14957884</v>
      </c>
    </row>
    <row r="73" spans="1:2" x14ac:dyDescent="0.25">
      <c r="A73" s="206" t="s">
        <v>780</v>
      </c>
      <c r="B73" s="247">
        <v>18.196525530000002</v>
      </c>
    </row>
    <row r="74" spans="1:2" x14ac:dyDescent="0.25">
      <c r="A74" s="21" t="s">
        <v>711</v>
      </c>
      <c r="B74" s="70">
        <v>18.081340699999998</v>
      </c>
    </row>
    <row r="75" spans="1:2" x14ac:dyDescent="0.25">
      <c r="A75" s="206" t="s">
        <v>715</v>
      </c>
      <c r="B75" s="247">
        <v>17.958207340000001</v>
      </c>
    </row>
    <row r="76" spans="1:2" x14ac:dyDescent="0.25">
      <c r="A76" s="21" t="s">
        <v>722</v>
      </c>
      <c r="B76" s="70">
        <v>15.913457060000001</v>
      </c>
    </row>
    <row r="77" spans="1:2" x14ac:dyDescent="0.25">
      <c r="A77" s="206" t="s">
        <v>723</v>
      </c>
      <c r="B77" s="247">
        <v>15.342863960000001</v>
      </c>
    </row>
    <row r="78" spans="1:2" x14ac:dyDescent="0.25">
      <c r="A78" s="21" t="s">
        <v>595</v>
      </c>
      <c r="B78" s="70">
        <v>13.01323393</v>
      </c>
    </row>
    <row r="79" spans="1:2" x14ac:dyDescent="0.25">
      <c r="A79" s="206" t="s">
        <v>759</v>
      </c>
      <c r="B79" s="247">
        <v>12.837906439999999</v>
      </c>
    </row>
    <row r="80" spans="1:2" x14ac:dyDescent="0.25">
      <c r="A80" s="21" t="s">
        <v>724</v>
      </c>
      <c r="B80" s="70">
        <v>12.30491935</v>
      </c>
    </row>
    <row r="81" spans="1:2" x14ac:dyDescent="0.25">
      <c r="A81" s="206" t="s">
        <v>726</v>
      </c>
      <c r="B81" s="247">
        <v>11.13492475</v>
      </c>
    </row>
    <row r="82" spans="1:2" x14ac:dyDescent="0.25">
      <c r="A82" s="21" t="s">
        <v>765</v>
      </c>
      <c r="B82" s="70">
        <v>10.741263720000001</v>
      </c>
    </row>
    <row r="83" spans="1:2" x14ac:dyDescent="0.25">
      <c r="A83" s="206" t="s">
        <v>764</v>
      </c>
      <c r="B83" s="247">
        <v>9.511465939999999</v>
      </c>
    </row>
    <row r="84" spans="1:2" x14ac:dyDescent="0.25">
      <c r="A84" s="21" t="s">
        <v>763</v>
      </c>
      <c r="B84" s="70">
        <v>9.2111773299999999</v>
      </c>
    </row>
    <row r="85" spans="1:2" x14ac:dyDescent="0.25">
      <c r="A85" s="206" t="s">
        <v>691</v>
      </c>
      <c r="B85" s="247">
        <v>8.8842062599999991</v>
      </c>
    </row>
    <row r="86" spans="1:2" x14ac:dyDescent="0.25">
      <c r="A86" s="21" t="s">
        <v>771</v>
      </c>
      <c r="B86" s="70">
        <v>8.8483861499999996</v>
      </c>
    </row>
    <row r="87" spans="1:2" x14ac:dyDescent="0.25">
      <c r="A87" s="206" t="s">
        <v>757</v>
      </c>
      <c r="B87" s="247">
        <v>8.4642776800000004</v>
      </c>
    </row>
    <row r="88" spans="1:2" x14ac:dyDescent="0.25">
      <c r="A88" s="21" t="s">
        <v>755</v>
      </c>
      <c r="B88" s="70">
        <v>7.9023210800000001</v>
      </c>
    </row>
    <row r="89" spans="1:2" x14ac:dyDescent="0.25">
      <c r="A89" s="206" t="s">
        <v>664</v>
      </c>
      <c r="B89" s="247">
        <v>6.8664402500000001</v>
      </c>
    </row>
    <row r="90" spans="1:2" x14ac:dyDescent="0.25">
      <c r="A90" s="21" t="s">
        <v>751</v>
      </c>
      <c r="B90" s="70">
        <v>6.4540567400000004</v>
      </c>
    </row>
    <row r="91" spans="1:2" x14ac:dyDescent="0.25">
      <c r="A91" s="206" t="s">
        <v>748</v>
      </c>
      <c r="B91" s="247">
        <v>6.0726281699999998</v>
      </c>
    </row>
    <row r="92" spans="1:2" x14ac:dyDescent="0.25">
      <c r="A92" s="21" t="s">
        <v>753</v>
      </c>
      <c r="B92" s="70">
        <v>6.04171383</v>
      </c>
    </row>
    <row r="93" spans="1:2" x14ac:dyDescent="0.25">
      <c r="A93" s="206" t="s">
        <v>736</v>
      </c>
      <c r="B93" s="247">
        <v>5.81275868</v>
      </c>
    </row>
    <row r="94" spans="1:2" x14ac:dyDescent="0.25">
      <c r="A94" s="21" t="s">
        <v>670</v>
      </c>
      <c r="B94" s="70">
        <v>5.3921152699999997</v>
      </c>
    </row>
    <row r="95" spans="1:2" x14ac:dyDescent="0.25">
      <c r="A95" s="206" t="s">
        <v>714</v>
      </c>
      <c r="B95" s="247">
        <v>5.2517039199999997</v>
      </c>
    </row>
    <row r="96" spans="1:2" x14ac:dyDescent="0.25">
      <c r="A96" s="21" t="s">
        <v>752</v>
      </c>
      <c r="B96" s="70">
        <v>5.07617107</v>
      </c>
    </row>
    <row r="97" spans="1:2" x14ac:dyDescent="0.25">
      <c r="A97" s="206" t="s">
        <v>734</v>
      </c>
      <c r="B97" s="247">
        <v>4.7768112800000004</v>
      </c>
    </row>
    <row r="98" spans="1:2" x14ac:dyDescent="0.25">
      <c r="A98" s="21" t="s">
        <v>754</v>
      </c>
      <c r="B98" s="70">
        <v>4.5011947999999995</v>
      </c>
    </row>
    <row r="99" spans="1:2" x14ac:dyDescent="0.25">
      <c r="A99" s="206" t="s">
        <v>695</v>
      </c>
      <c r="B99" s="247">
        <v>4.4043801</v>
      </c>
    </row>
    <row r="100" spans="1:2" x14ac:dyDescent="0.25">
      <c r="A100" s="21" t="s">
        <v>737</v>
      </c>
      <c r="B100" s="70">
        <v>4.2577824800000004</v>
      </c>
    </row>
    <row r="101" spans="1:2" x14ac:dyDescent="0.25">
      <c r="A101" s="206" t="s">
        <v>730</v>
      </c>
      <c r="B101" s="247">
        <v>4.2040435</v>
      </c>
    </row>
    <row r="102" spans="1:2" x14ac:dyDescent="0.25">
      <c r="A102" s="21" t="s">
        <v>747</v>
      </c>
      <c r="B102" s="70">
        <v>4.0758042699999999</v>
      </c>
    </row>
    <row r="103" spans="1:2" x14ac:dyDescent="0.25">
      <c r="A103" s="206" t="s">
        <v>744</v>
      </c>
      <c r="B103" s="247">
        <v>3.41729108</v>
      </c>
    </row>
    <row r="104" spans="1:2" x14ac:dyDescent="0.25">
      <c r="A104" s="21" t="s">
        <v>756</v>
      </c>
      <c r="B104" s="70">
        <v>2.7154877499999999</v>
      </c>
    </row>
    <row r="105" spans="1:2" x14ac:dyDescent="0.25">
      <c r="A105" s="206" t="s">
        <v>770</v>
      </c>
      <c r="B105" s="247">
        <v>2.4075773799999998</v>
      </c>
    </row>
    <row r="106" spans="1:2" x14ac:dyDescent="0.25">
      <c r="A106" s="21" t="s">
        <v>750</v>
      </c>
      <c r="B106" s="70">
        <v>2.3165933999999999</v>
      </c>
    </row>
    <row r="107" spans="1:2" x14ac:dyDescent="0.25">
      <c r="A107" s="206" t="s">
        <v>779</v>
      </c>
      <c r="B107" s="247">
        <v>2.27821344</v>
      </c>
    </row>
    <row r="108" spans="1:2" x14ac:dyDescent="0.25">
      <c r="A108" s="21" t="s">
        <v>777</v>
      </c>
      <c r="B108" s="70">
        <v>2.0177706</v>
      </c>
    </row>
    <row r="109" spans="1:2" x14ac:dyDescent="0.25">
      <c r="A109" s="206" t="s">
        <v>773</v>
      </c>
      <c r="B109" s="247">
        <v>1.9968531599999999</v>
      </c>
    </row>
    <row r="110" spans="1:2" x14ac:dyDescent="0.25">
      <c r="A110" s="21" t="s">
        <v>604</v>
      </c>
      <c r="B110" s="70">
        <v>1.8733299299999999</v>
      </c>
    </row>
    <row r="111" spans="1:2" x14ac:dyDescent="0.25">
      <c r="A111" s="206" t="s">
        <v>767</v>
      </c>
      <c r="B111" s="247">
        <v>1.7254635600000001</v>
      </c>
    </row>
    <row r="112" spans="1:2" x14ac:dyDescent="0.25">
      <c r="A112" s="21" t="s">
        <v>762</v>
      </c>
      <c r="B112" s="70">
        <v>1.7007460000000001</v>
      </c>
    </row>
    <row r="113" spans="1:2" x14ac:dyDescent="0.25">
      <c r="A113" s="206" t="s">
        <v>768</v>
      </c>
      <c r="B113" s="247">
        <v>1.60903196</v>
      </c>
    </row>
    <row r="114" spans="1:2" x14ac:dyDescent="0.25">
      <c r="A114" s="21" t="s">
        <v>778</v>
      </c>
      <c r="B114" s="70">
        <v>1.4534311000000002</v>
      </c>
    </row>
    <row r="115" spans="1:2" x14ac:dyDescent="0.25">
      <c r="A115" s="206" t="s">
        <v>772</v>
      </c>
      <c r="B115" s="247">
        <v>1.1323687</v>
      </c>
    </row>
    <row r="116" spans="1:2" x14ac:dyDescent="0.25">
      <c r="A116" s="21" t="s">
        <v>693</v>
      </c>
      <c r="B116" s="70">
        <v>0.82860318999999993</v>
      </c>
    </row>
    <row r="117" spans="1:2" x14ac:dyDescent="0.25">
      <c r="A117" s="206" t="s">
        <v>749</v>
      </c>
      <c r="B117" s="247">
        <v>0.81441659999999994</v>
      </c>
    </row>
    <row r="118" spans="1:2" x14ac:dyDescent="0.25">
      <c r="A118" s="21" t="s">
        <v>682</v>
      </c>
      <c r="B118" s="70">
        <v>0.75145651000000002</v>
      </c>
    </row>
    <row r="119" spans="1:2" x14ac:dyDescent="0.25">
      <c r="A119" s="206" t="s">
        <v>775</v>
      </c>
      <c r="B119" s="247">
        <v>0.57689193999999999</v>
      </c>
    </row>
    <row r="120" spans="1:2" x14ac:dyDescent="0.25">
      <c r="A120" s="21" t="s">
        <v>687</v>
      </c>
      <c r="B120" s="70">
        <v>0.27725809000000001</v>
      </c>
    </row>
    <row r="121" spans="1:2" x14ac:dyDescent="0.25">
      <c r="A121" s="206" t="s">
        <v>731</v>
      </c>
      <c r="B121" s="247">
        <v>0.12769343999999999</v>
      </c>
    </row>
    <row r="122" spans="1:2" x14ac:dyDescent="0.25">
      <c r="A122" s="21" t="s">
        <v>769</v>
      </c>
      <c r="B122" s="70">
        <v>5.109532E-2</v>
      </c>
    </row>
    <row r="123" spans="1:2" x14ac:dyDescent="0.25">
      <c r="A123" s="206" t="s">
        <v>739</v>
      </c>
      <c r="B123" s="247">
        <v>2.0219859999999999E-2</v>
      </c>
    </row>
    <row r="124" spans="1:2" x14ac:dyDescent="0.25">
      <c r="A124" s="21" t="s">
        <v>811</v>
      </c>
      <c r="B124" s="70">
        <v>0</v>
      </c>
    </row>
    <row r="125" spans="1:2" x14ac:dyDescent="0.25">
      <c r="A125" s="206" t="s">
        <v>774</v>
      </c>
      <c r="B125" s="247">
        <v>0</v>
      </c>
    </row>
    <row r="126" spans="1:2" x14ac:dyDescent="0.25">
      <c r="A126" s="21" t="s">
        <v>812</v>
      </c>
      <c r="B126" s="70">
        <v>0</v>
      </c>
    </row>
    <row r="127" spans="1:2" x14ac:dyDescent="0.25">
      <c r="A127" s="206" t="s">
        <v>776</v>
      </c>
      <c r="B127" s="247">
        <v>0</v>
      </c>
    </row>
    <row r="128" spans="1:2" x14ac:dyDescent="0.25">
      <c r="A128" s="21" t="s">
        <v>813</v>
      </c>
      <c r="B128" s="70">
        <v>0</v>
      </c>
    </row>
    <row r="129" spans="1:2" x14ac:dyDescent="0.25">
      <c r="A129" s="206" t="s">
        <v>814</v>
      </c>
      <c r="B129" s="247">
        <v>0</v>
      </c>
    </row>
    <row r="130" spans="1:2" x14ac:dyDescent="0.25">
      <c r="A130" s="21" t="s">
        <v>815</v>
      </c>
      <c r="B130" s="70">
        <v>0</v>
      </c>
    </row>
    <row r="131" spans="1:2" x14ac:dyDescent="0.25">
      <c r="A131" s="206" t="s">
        <v>816</v>
      </c>
      <c r="B131" s="247">
        <v>0</v>
      </c>
    </row>
    <row r="132" spans="1:2" x14ac:dyDescent="0.25">
      <c r="A132" s="21" t="s">
        <v>781</v>
      </c>
      <c r="B132" s="70">
        <v>0</v>
      </c>
    </row>
    <row r="133" spans="1:2" x14ac:dyDescent="0.25">
      <c r="A133" s="206" t="s">
        <v>817</v>
      </c>
      <c r="B133" s="247">
        <v>0</v>
      </c>
    </row>
    <row r="134" spans="1:2" x14ac:dyDescent="0.25">
      <c r="A134" s="21" t="s">
        <v>818</v>
      </c>
      <c r="B134" s="70">
        <v>0</v>
      </c>
    </row>
    <row r="135" spans="1:2" x14ac:dyDescent="0.25">
      <c r="A135" s="206" t="s">
        <v>819</v>
      </c>
      <c r="B135" s="247">
        <v>0</v>
      </c>
    </row>
    <row r="136" spans="1:2" x14ac:dyDescent="0.25">
      <c r="A136" s="21" t="s">
        <v>820</v>
      </c>
      <c r="B136" s="70">
        <v>0</v>
      </c>
    </row>
    <row r="137" spans="1:2" x14ac:dyDescent="0.25">
      <c r="A137" s="206" t="s">
        <v>821</v>
      </c>
      <c r="B137" s="247">
        <v>0</v>
      </c>
    </row>
    <row r="138" spans="1:2" x14ac:dyDescent="0.25">
      <c r="A138" s="21" t="s">
        <v>822</v>
      </c>
      <c r="B138" s="70">
        <v>0</v>
      </c>
    </row>
    <row r="139" spans="1:2" x14ac:dyDescent="0.25">
      <c r="A139" s="248" t="s">
        <v>823</v>
      </c>
      <c r="B139" s="249">
        <v>0</v>
      </c>
    </row>
  </sheetData>
  <mergeCells count="1">
    <mergeCell ref="H1:I1"/>
  </mergeCells>
  <hyperlinks>
    <hyperlink ref="H1:I1" location="'Table of Content'!A1" display="Table of Content" xr:uid="{D3FC4D24-D0B4-433A-9630-49998F621B30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Table of Content</vt:lpstr>
      <vt:lpstr>Tab 1 Jan 2023 revisions</vt:lpstr>
      <vt:lpstr> Tab 2 Cum Trade value 2023</vt:lpstr>
      <vt:lpstr>Tab 3 Cum Trade value 2024</vt:lpstr>
      <vt:lpstr>Tab4 Exports by ISIC</vt:lpstr>
      <vt:lpstr>Tab5 Re-exports by ISIC</vt:lpstr>
      <vt:lpstr>Tab6 Imports by ISIC</vt:lpstr>
      <vt:lpstr>Tab7 Exports by top industries </vt:lpstr>
      <vt:lpstr>Tab8 Imports by top industries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Exp by economic region</vt:lpstr>
      <vt:lpstr>Tab21 Exprts by econ rgion&amp;prdt</vt:lpstr>
      <vt:lpstr>Tab22 Imp by economic region</vt:lpstr>
      <vt:lpstr>Tab23 Imports econ region&amp;prdct</vt:lpstr>
      <vt:lpstr>Tab24 Exp by mode of trnsprt</vt:lpstr>
      <vt:lpstr>Tab25 Cmodties by mde of tansp</vt:lpstr>
      <vt:lpstr>Tab26 Imp by mode of trnsprt</vt:lpstr>
      <vt:lpstr>Tab27 Cmodties by mode of tran</vt:lpstr>
      <vt:lpstr>Tab28 Exports by NetWeight</vt:lpstr>
      <vt:lpstr>Tab29 Imports by NetWeight</vt:lpstr>
      <vt:lpstr>Tab30 Trade by Borderpost</vt:lpstr>
      <vt:lpstr>Tab31 AfCFTA</vt:lpstr>
      <vt:lpstr>Tab32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2024-04-02T06:31:30Z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